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60" yWindow="1515" windowWidth="14805" windowHeight="9330" tabRatio="829" activeTab="4"/>
  </bookViews>
  <sheets>
    <sheet name="基本事項記入ｼｰﾄ" sheetId="1" r:id="rId1"/>
    <sheet name="ﾌﾟﾗﾝﾄ№" sheetId="2" r:id="rId2"/>
    <sheet name="総-骨材" sheetId="3" r:id="rId3"/>
    <sheet name="総-Ａｓ" sheetId="4" r:id="rId4"/>
    <sheet name="総-配合" sheetId="5" r:id="rId5"/>
    <sheet name="総-配合S" sheetId="6" r:id="rId6"/>
    <sheet name="様10" sheetId="7" r:id="rId7"/>
    <sheet name="様11" sheetId="8" r:id="rId8"/>
    <sheet name="様12" sheetId="9" r:id="rId9"/>
    <sheet name="様13" sheetId="10" r:id="rId10"/>
    <sheet name="様13S" sheetId="11" r:id="rId11"/>
    <sheet name="様14" sheetId="12" r:id="rId12"/>
    <sheet name="様15A" sheetId="13" r:id="rId13"/>
    <sheet name="様15B" sheetId="14" r:id="rId14"/>
    <sheet name="様16" sheetId="15" r:id="rId15"/>
    <sheet name="様16S" sheetId="16" r:id="rId16"/>
    <sheet name="様17" sheetId="17" r:id="rId17"/>
    <sheet name="様18" sheetId="18" r:id="rId18"/>
  </sheets>
  <definedNames>
    <definedName name="_xlnm.Print_Area" localSheetId="1">'ﾌﾟﾗﾝﾄ№'!$A$1:$E$45</definedName>
    <definedName name="_xlnm.Print_Area" localSheetId="3">'総-Ａｓ'!$A$1:$AT$54</definedName>
    <definedName name="_xlnm.Print_Area" localSheetId="2">'総-骨材'!$A$1:$AN$53</definedName>
    <definedName name="_xlnm.Print_Area" localSheetId="4">'総-配合'!$A$1:$BC$55</definedName>
    <definedName name="_xlnm.Print_Area" localSheetId="6">'様10'!$A$1:$M$48</definedName>
    <definedName name="_xlnm.Print_Area" localSheetId="7">'様11'!$A$1:$L$36</definedName>
    <definedName name="_xlnm.Print_Area" localSheetId="8">'様12'!$A$1:$P$48</definedName>
    <definedName name="_xlnm.Print_Area" localSheetId="9">'様13'!$A$1:$T$54</definedName>
    <definedName name="_xlnm.Print_Area" localSheetId="10">'様13S'!$A$1:$T$54</definedName>
    <definedName name="_xlnm.Print_Area" localSheetId="11">'様14'!$A$1:$K$52</definedName>
    <definedName name="_xlnm.Print_Area" localSheetId="12">'様15A'!$A$1:$R$45</definedName>
    <definedName name="_xlnm.Print_Area" localSheetId="13">'様15B'!$A$1:$R$45</definedName>
    <definedName name="_xlnm.Print_Area" localSheetId="14">'様16'!$A$1:$V$55</definedName>
    <definedName name="_xlnm.Print_Area" localSheetId="15">'様16S'!$A$1:$V$55</definedName>
    <definedName name="_xlnm.Print_Area" localSheetId="16">'様17'!$A$1:$L$37</definedName>
    <definedName name="_xlnm.Print_Area" localSheetId="17">'様18'!$A$1:$F$37</definedName>
    <definedName name="_xlnm.Print_Titles" localSheetId="4">'総-配合'!$A:$C</definedName>
    <definedName name="_xlnm.Print_Titles" localSheetId="5">'総-配合S'!$A:$C</definedName>
  </definedNames>
  <calcPr fullCalcOnLoad="1"/>
</workbook>
</file>

<file path=xl/comments1.xml><?xml version="1.0" encoding="utf-8"?>
<comments xmlns="http://schemas.openxmlformats.org/spreadsheetml/2006/main">
  <authors>
    <author>19652</author>
  </authors>
  <commentList>
    <comment ref="C11" authorId="0">
      <text>
        <r>
          <rPr>
            <b/>
            <sz val="9"/>
            <rFont val="ＭＳ Ｐゴシック"/>
            <family val="3"/>
          </rPr>
          <t xml:space="preserve">文字数が多くなり、印刷文字が小さくなる場合は文字を「Ａｌｔ」＋「Enter」で文字を折り返し、様10の行幅を調整のこと。
</t>
        </r>
      </text>
    </comment>
  </commentList>
</comments>
</file>

<file path=xl/sharedStrings.xml><?xml version="1.0" encoding="utf-8"?>
<sst xmlns="http://schemas.openxmlformats.org/spreadsheetml/2006/main" count="9703" uniqueCount="1366">
  <si>
    <t>　⑦細粒度アスファルト混合物(13F)</t>
  </si>
  <si>
    <t>　②密粒度アスファルト混合物(13F)改質Ⅱ型</t>
  </si>
  <si>
    <t>　開粒度アスファルト混合物(13)</t>
  </si>
  <si>
    <t>　開粒度アスファルト混合物(13)改質Ⅱ型</t>
  </si>
  <si>
    <t>　③細粒度アスファルト混合物(13)</t>
  </si>
  <si>
    <t>　瀝青安定処理混合物（スラグ入り）</t>
  </si>
  <si>
    <t>　①粗粒度アスファルト混合物(20)（スラグ入り）</t>
  </si>
  <si>
    <t>　②密粒度アスファルト混合物(20)（スラグ入り）</t>
  </si>
  <si>
    <t>　②密粒度アスファルト混合物(20)改質Ⅱ型（スラグ入り）</t>
  </si>
  <si>
    <t>　②密粒度アスファルト混合物(13)（スラグ入り）</t>
  </si>
  <si>
    <t>　②密粒度アスファルト混合物(13)改質Ⅱ型（スラグ入り）</t>
  </si>
  <si>
    <t>　⑤密粒度アスファルト混合物(20F)（スラグ入り）</t>
  </si>
  <si>
    <t>　⑤密粒度アスファルト混合物(13F)（スラグ入り）</t>
  </si>
  <si>
    <t>　⑦細粒度アスファルト混合物(13F)（スラグ入り）</t>
  </si>
  <si>
    <t>　②密粒度アスファルト混合物(13F)改質Ⅱ型（スラグ入り）</t>
  </si>
  <si>
    <t>　開粒度アスファルト混合物(13)（スラグ入り）</t>
  </si>
  <si>
    <t>　開粒度アスファルト混合物(13)改質Ⅱ型（スラグ入り）</t>
  </si>
  <si>
    <t>　③細粒度アスファルト混合物(13)（スラグ入り）</t>
  </si>
  <si>
    <t>　再生瀝青安定処理混合物</t>
  </si>
  <si>
    <t>　再生①粗粒度アスファルト混合物(20)</t>
  </si>
  <si>
    <t>　再生②密粒度アスファルト混合物(20)</t>
  </si>
  <si>
    <t>　再生②密粒度アスファルト混合物(13)</t>
  </si>
  <si>
    <t>　再生⑤密粒度アスファルト混合物(20F)</t>
  </si>
  <si>
    <t>　再生⑤密粒度アスファルト混合物(13F)</t>
  </si>
  <si>
    <t>　再生⑦細粒度アスファルト混合物(13F)</t>
  </si>
  <si>
    <t>　再生③細粒度アスファルト混合物(13)</t>
  </si>
  <si>
    <t>　再生瀝青安定処理混合物（スラグ入り）</t>
  </si>
  <si>
    <t>　再生①粗粒度アスファルト混合物(20)（スラグ入り）</t>
  </si>
  <si>
    <t>　再生②密粒度アスファルト混合物(20)（スラグ入り）</t>
  </si>
  <si>
    <t>　再生②密粒度アスファルト混合物(13)（スラグ入り）</t>
  </si>
  <si>
    <t>　再生⑤密粒度アスファルト混合物(20F)（スラグ入り）</t>
  </si>
  <si>
    <t>　再生⑤密粒度アスファルト混合物(13F)（スラグ入り）</t>
  </si>
  <si>
    <t>　再生⑦細粒度アスファルト混合物(13F)（スラグ入り）</t>
  </si>
  <si>
    <t>　再生③細粒度アスファルト混合物(13)（スラグ入り）</t>
  </si>
  <si>
    <t>V-03-50</t>
  </si>
  <si>
    <t>V-05-50</t>
  </si>
  <si>
    <t>v-05k-50</t>
  </si>
  <si>
    <t>v-06-50</t>
  </si>
  <si>
    <t>V-06K-50</t>
  </si>
  <si>
    <t>mm</t>
  </si>
  <si>
    <t>～</t>
  </si>
  <si>
    <t>---</t>
  </si>
  <si>
    <t>ル</t>
  </si>
  <si>
    <t>イ</t>
  </si>
  <si>
    <t>（ＫＮ）</t>
  </si>
  <si>
    <t>(1/100cm)</t>
  </si>
  <si>
    <t>10～40</t>
  </si>
  <si>
    <t>±</t>
  </si>
  <si>
    <t>フ</t>
  </si>
  <si>
    <t>mm</t>
  </si>
  <si>
    <t xml:space="preserve"> </t>
  </si>
  <si>
    <t>---</t>
  </si>
  <si>
    <t>ル</t>
  </si>
  <si>
    <t>イ</t>
  </si>
  <si>
    <t>（ＫＮ）</t>
  </si>
  <si>
    <t>(1/100cm)</t>
  </si>
  <si>
    <t>20～40</t>
  </si>
  <si>
    <t>±</t>
  </si>
  <si>
    <t>フ</t>
  </si>
  <si>
    <t>mm</t>
  </si>
  <si>
    <t xml:space="preserve"> </t>
  </si>
  <si>
    <t>---</t>
  </si>
  <si>
    <t>ル</t>
  </si>
  <si>
    <t>イ</t>
  </si>
  <si>
    <t>（ＫＮ）</t>
  </si>
  <si>
    <t>(1/100cm)</t>
  </si>
  <si>
    <t>20～40</t>
  </si>
  <si>
    <t>±</t>
  </si>
  <si>
    <t>フ</t>
  </si>
  <si>
    <t>mm</t>
  </si>
  <si>
    <t xml:space="preserve"> </t>
  </si>
  <si>
    <t>---</t>
  </si>
  <si>
    <t>ル</t>
  </si>
  <si>
    <t>イ</t>
  </si>
  <si>
    <t>　</t>
  </si>
  <si>
    <t>（ＫＮ）</t>
  </si>
  <si>
    <t>(1/100cm)</t>
  </si>
  <si>
    <t>20～40</t>
  </si>
  <si>
    <t>±</t>
  </si>
  <si>
    <t>フ</t>
  </si>
  <si>
    <t>mm</t>
  </si>
  <si>
    <t xml:space="preserve"> </t>
  </si>
  <si>
    <t>---</t>
  </si>
  <si>
    <t>ル</t>
  </si>
  <si>
    <t>イ</t>
  </si>
  <si>
    <t>（ＫＮ）</t>
  </si>
  <si>
    <t>(1/100cm)</t>
  </si>
  <si>
    <t>20～40</t>
  </si>
  <si>
    <t>±</t>
  </si>
  <si>
    <t>フ</t>
  </si>
  <si>
    <t>mm</t>
  </si>
  <si>
    <t>---</t>
  </si>
  <si>
    <t>ル</t>
  </si>
  <si>
    <t>イ</t>
  </si>
  <si>
    <t xml:space="preserve"> </t>
  </si>
  <si>
    <t>（ＫＮ）</t>
  </si>
  <si>
    <t>(1/100cm)</t>
  </si>
  <si>
    <t>20～40</t>
  </si>
  <si>
    <t>±</t>
  </si>
  <si>
    <t>フ</t>
  </si>
  <si>
    <t>mm</t>
  </si>
  <si>
    <t>---</t>
  </si>
  <si>
    <t>ル</t>
  </si>
  <si>
    <t>イ</t>
  </si>
  <si>
    <t>（ＫＮ）</t>
  </si>
  <si>
    <t>(1/100cm)</t>
  </si>
  <si>
    <t>20～80</t>
  </si>
  <si>
    <t>±</t>
  </si>
  <si>
    <t>（ｔ／ｈr）</t>
  </si>
  <si>
    <t>～</t>
  </si>
  <si>
    <t>ｍ３</t>
  </si>
  <si>
    <t>湯沢アスコン共同企業体 第二工場</t>
  </si>
  <si>
    <t>㈱田村組　　　　　　　　　　　　　　　　</t>
  </si>
  <si>
    <t>業務休止</t>
  </si>
  <si>
    <t>廃業</t>
  </si>
  <si>
    <t>他会社へ移行</t>
  </si>
  <si>
    <t xml:space="preserve">秋田瀝青建設㈱                 </t>
  </si>
  <si>
    <t>備考</t>
  </si>
  <si>
    <t>㈱イトウ（大館アスコン共同企業体）</t>
  </si>
  <si>
    <t>佐藤建設㈱（大館中央アスコン共同企業体）</t>
  </si>
  <si>
    <t>㈱佐藤庫組　アスファルト合材工場</t>
  </si>
  <si>
    <t>田代アスコン㈱　アスファルト工場</t>
  </si>
  <si>
    <t>花岡土建㈱（大文字アスコン）</t>
  </si>
  <si>
    <t>北部建設㈱アスファルトプラント　</t>
  </si>
  <si>
    <t>千秋アスコン共同企業体</t>
  </si>
  <si>
    <t>長田建設㈱　アスファルト合材工場プラント</t>
  </si>
  <si>
    <t>B</t>
  </si>
  <si>
    <t>A</t>
  </si>
  <si>
    <t>　</t>
  </si>
  <si>
    <t>プラント№</t>
  </si>
  <si>
    <t xml:space="preserve">    秋田県知事  佐竹　敬久  　様</t>
  </si>
  <si>
    <t>申請者</t>
  </si>
  <si>
    <t>電　話</t>
  </si>
  <si>
    <t>　</t>
  </si>
  <si>
    <t>ス</t>
  </si>
  <si>
    <t>ト</t>
  </si>
  <si>
    <t>ア</t>
  </si>
  <si>
    <t>ス</t>
  </si>
  <si>
    <t>ァ</t>
  </si>
  <si>
    <t>ト</t>
  </si>
  <si>
    <t>エ</t>
  </si>
  <si>
    <t>マ</t>
  </si>
  <si>
    <t>－</t>
  </si>
  <si>
    <t>タフネス（２５゜）</t>
  </si>
  <si>
    <t>（Ｎ・ｍ）</t>
  </si>
  <si>
    <t>り</t>
  </si>
  <si>
    <t>ＡＣ－１００</t>
  </si>
  <si>
    <t>ミ</t>
  </si>
  <si>
    <t>ブ</t>
  </si>
  <si>
    <t>(Pa・s）</t>
  </si>
  <si>
    <t>±</t>
  </si>
  <si>
    <t>ロ</t>
  </si>
  <si>
    <t>(mm2/s）</t>
  </si>
  <si>
    <t>　</t>
  </si>
  <si>
    <t>フ</t>
  </si>
  <si>
    <t>60-80 ストレートアスファルト</t>
  </si>
  <si>
    <t>アスファルト</t>
  </si>
  <si>
    <t>フ</t>
  </si>
  <si>
    <t>mm</t>
  </si>
  <si>
    <t>～</t>
  </si>
  <si>
    <t>---</t>
  </si>
  <si>
    <t>ル</t>
  </si>
  <si>
    <t>イ</t>
  </si>
  <si>
    <t>（ＫＮ）</t>
  </si>
  <si>
    <t>(1/100cm)</t>
  </si>
  <si>
    <t>10～40</t>
  </si>
  <si>
    <t>ﾎｲｰﾙﾄﾗｯｷﾝｸﾞ試験</t>
  </si>
  <si>
    <t>（％）</t>
  </si>
  <si>
    <t>---</t>
  </si>
  <si>
    <t>（％）</t>
  </si>
  <si>
    <t>±</t>
  </si>
  <si>
    <t>±</t>
  </si>
  <si>
    <t>秋田振興建設㈱　アスファルトプラント</t>
  </si>
  <si>
    <t>伊藤建設工業㈱　合材製造所</t>
  </si>
  <si>
    <t>※「ﾌﾟﾗﾝﾄ№ｼｰﾄ」より選択</t>
  </si>
  <si>
    <t>密度（１５ﾟＣ）</t>
  </si>
  <si>
    <t>混合温度範囲</t>
  </si>
  <si>
    <t>（゜Ｃ）</t>
  </si>
  <si>
    <t>締固め温度範囲</t>
  </si>
  <si>
    <t>（゜Ｃ）</t>
  </si>
  <si>
    <t>試験担当者</t>
  </si>
  <si>
    <t>R-05K-50-S</t>
  </si>
  <si>
    <t>R-05K-75-S</t>
  </si>
  <si>
    <t>R-06-50-S</t>
  </si>
  <si>
    <t>R-06-75-S</t>
  </si>
  <si>
    <t>R-06K-50-S</t>
  </si>
  <si>
    <t>R-06K-75-S</t>
  </si>
  <si>
    <t>R-08-50-S</t>
  </si>
  <si>
    <t>R-08-75-S</t>
  </si>
  <si>
    <t>R-09-50-S</t>
  </si>
  <si>
    <t>R-09-75-S</t>
  </si>
  <si>
    <t>R-07-50-S</t>
  </si>
  <si>
    <t>R-04-50-S</t>
  </si>
  <si>
    <t>R-04-75-S</t>
  </si>
  <si>
    <t>⑤密粒度</t>
  </si>
  <si>
    <t>mm</t>
  </si>
  <si>
    <t>65～85</t>
  </si>
  <si>
    <t>70～85</t>
  </si>
  <si>
    <t>75～85</t>
  </si>
  <si>
    <t>※ストレートアスファルトの○×判定は、入力ﾃﾞｰﾀにより不適当な場合があるので、振興局で確認し入力のこと。</t>
  </si>
  <si>
    <t>75～90</t>
  </si>
  <si>
    <t>動的安定度</t>
  </si>
  <si>
    <t>新規合材
(溶融スラグ入り)</t>
  </si>
  <si>
    <t>再生合材
(溶融スラグ入り)</t>
  </si>
  <si>
    <t>V-11-50-S</t>
  </si>
  <si>
    <t>V-11K-50-S</t>
  </si>
  <si>
    <t>V-04-50-S</t>
  </si>
  <si>
    <t>V-01-50-S</t>
  </si>
  <si>
    <t>V-03-50-S</t>
  </si>
  <si>
    <t>８０～１，０００</t>
  </si>
  <si>
    <t>２　以下</t>
  </si>
  <si>
    <t>±３　以下</t>
  </si>
  <si>
    <t>(g/cm3)</t>
  </si>
  <si>
    <t>％</t>
  </si>
  <si>
    <t>％</t>
  </si>
  <si>
    <t>(g/cm3)</t>
  </si>
  <si>
    <t>1．000以上</t>
  </si>
  <si>
    <t>タフネス（２５゜）</t>
  </si>
  <si>
    <t>（Ｎ・ｍ）</t>
  </si>
  <si>
    <t>テナシティ（２５゜）</t>
  </si>
  <si>
    <t>再生瀝青安定処理混合物</t>
  </si>
  <si>
    <t>～</t>
  </si>
  <si>
    <t>－</t>
  </si>
  <si>
    <t>⑤再生密粒度ｱｽﾌｧﾙﾄ混合物(13F)</t>
  </si>
  <si>
    <t>　</t>
  </si>
  <si>
    <t>⑦再生細粒度ｱｽﾌｧﾙﾄ混合物(13F)</t>
  </si>
  <si>
    <t>フ</t>
  </si>
  <si>
    <t>mm</t>
  </si>
  <si>
    <t>---</t>
  </si>
  <si>
    <t>ル</t>
  </si>
  <si>
    <t>イ</t>
  </si>
  <si>
    <t>（ＫＮ）</t>
  </si>
  <si>
    <t>(1/100cm)</t>
  </si>
  <si>
    <t>---</t>
  </si>
  <si>
    <t>（％）</t>
  </si>
  <si>
    <t>②再生密粒度ｱｽﾌｧﾙﾄ混合物(13)</t>
  </si>
  <si>
    <t xml:space="preserve"> </t>
  </si>
  <si>
    <t>　</t>
  </si>
  <si>
    <t>0.6以下</t>
  </si>
  <si>
    <t>②再生密粒度ｱｽﾌｧﾙﾄ混合物(20)</t>
  </si>
  <si>
    <t xml:space="preserve"> </t>
  </si>
  <si>
    <t>①再生粗粒度ｱｽﾌｧﾙﾄ混合物(20)</t>
  </si>
  <si>
    <t>フ</t>
  </si>
  <si>
    <t>mm</t>
  </si>
  <si>
    <t xml:space="preserve"> </t>
  </si>
  <si>
    <t>---</t>
  </si>
  <si>
    <t>ル</t>
  </si>
  <si>
    <t>イ</t>
  </si>
  <si>
    <t>（ＫＮ）</t>
  </si>
  <si>
    <t>(1/100cm)</t>
  </si>
  <si>
    <t>---</t>
  </si>
  <si>
    <t>（％）</t>
  </si>
  <si>
    <t>溶融スラグ</t>
  </si>
  <si>
    <t>フ</t>
  </si>
  <si>
    <t>mm</t>
  </si>
  <si>
    <t>---</t>
  </si>
  <si>
    <t>ル</t>
  </si>
  <si>
    <t>イ</t>
  </si>
  <si>
    <t>（ＫＮ）</t>
  </si>
  <si>
    <t>(1/100cm)</t>
  </si>
  <si>
    <t>（％）</t>
  </si>
  <si>
    <t>フ</t>
  </si>
  <si>
    <t>mm</t>
  </si>
  <si>
    <t>---</t>
  </si>
  <si>
    <t>ル</t>
  </si>
  <si>
    <t>イ</t>
  </si>
  <si>
    <t>（ＫＮ）</t>
  </si>
  <si>
    <t>(1/100cm)</t>
  </si>
  <si>
    <t>---</t>
  </si>
  <si>
    <t>（％）</t>
  </si>
  <si>
    <t>フ</t>
  </si>
  <si>
    <t>mm</t>
  </si>
  <si>
    <t>---</t>
  </si>
  <si>
    <t>ル</t>
  </si>
  <si>
    <t>イ</t>
  </si>
  <si>
    <t>（ＫＮ）</t>
  </si>
  <si>
    <t>---</t>
  </si>
  <si>
    <t>(1/100cm)</t>
  </si>
  <si>
    <t>---</t>
  </si>
  <si>
    <t>（％）</t>
  </si>
  <si>
    <t>フ</t>
  </si>
  <si>
    <t>mm</t>
  </si>
  <si>
    <t>---</t>
  </si>
  <si>
    <t>ル</t>
  </si>
  <si>
    <t>イ</t>
  </si>
  <si>
    <t>（ＫＮ）</t>
  </si>
  <si>
    <t>(1/100cm)</t>
  </si>
  <si>
    <t>（％）</t>
  </si>
  <si>
    <t>フ</t>
  </si>
  <si>
    <t>mm</t>
  </si>
  <si>
    <t>---</t>
  </si>
  <si>
    <t>ル</t>
  </si>
  <si>
    <t>イ</t>
  </si>
  <si>
    <t>（ＫＮ）</t>
  </si>
  <si>
    <t>V-01-50</t>
  </si>
  <si>
    <t>V-03-50</t>
  </si>
  <si>
    <t>V-05-50</t>
  </si>
  <si>
    <t>V-05K-50</t>
  </si>
  <si>
    <t>Ｖ-06K-50</t>
  </si>
  <si>
    <t>Ｖ-08-50</t>
  </si>
  <si>
    <t>Ｖ-11-50</t>
  </si>
  <si>
    <t>Ｖ-11K-50</t>
  </si>
  <si>
    <t>Ｖ-04-50</t>
  </si>
  <si>
    <t>R-03-50</t>
  </si>
  <si>
    <t>R-05-50</t>
  </si>
  <si>
    <t>V-06-50-S</t>
  </si>
  <si>
    <t>V-09-50-S</t>
  </si>
  <si>
    <t>様13,13S,16,16Sについて</t>
  </si>
  <si>
    <t>100±1</t>
  </si>
  <si>
    <t>以内</t>
  </si>
  <si>
    <t>⑤密粒度アスファルト混合物（20Ｆ）</t>
  </si>
  <si>
    <t>開粒度アスファルト混合物（13）</t>
  </si>
  <si>
    <t>V-05-50-S</t>
  </si>
  <si>
    <t>10～40</t>
  </si>
  <si>
    <t>3～12</t>
  </si>
  <si>
    <t>その他</t>
  </si>
  <si>
    <t>申請混合物数</t>
  </si>
  <si>
    <t>(1/100cm)</t>
  </si>
  <si>
    <t>（％）</t>
  </si>
  <si>
    <t xml:space="preserve">  全自動　　・　　半自動　　・　　手　　動</t>
  </si>
  <si>
    <t>　バッチ式　・　　連続式</t>
  </si>
  <si>
    <t>１ビン</t>
  </si>
  <si>
    <t>ｍ３</t>
  </si>
  <si>
    <t>２ビン</t>
  </si>
  <si>
    <t>３ビン</t>
  </si>
  <si>
    <t>４ビン</t>
  </si>
  <si>
    <t>５ビン</t>
  </si>
  <si>
    <t>　ビン</t>
  </si>
  <si>
    <t>（試験室内の試験器具の配置図を添付）</t>
  </si>
  <si>
    <t>（リストを作成し、添付）</t>
  </si>
  <si>
    <t>V-05K-50-S</t>
  </si>
  <si>
    <t>V-06K-50-S</t>
  </si>
  <si>
    <t>V-08-50-S</t>
  </si>
  <si>
    <t>V-07-50-S</t>
  </si>
  <si>
    <t>23～45</t>
  </si>
  <si>
    <t>4～15</t>
  </si>
  <si>
    <t>4.5～6</t>
  </si>
  <si>
    <t>3.5～5.5</t>
  </si>
  <si>
    <t>10～40</t>
  </si>
  <si>
    <t>20～40</t>
  </si>
  <si>
    <t>20～80</t>
  </si>
  <si>
    <t>フ</t>
  </si>
  <si>
    <t>mm</t>
  </si>
  <si>
    <t>---</t>
  </si>
  <si>
    <t>ル</t>
  </si>
  <si>
    <t>イ</t>
  </si>
  <si>
    <t>（ＫＮ）</t>
  </si>
  <si>
    <t>(1/100cm)</t>
  </si>
  <si>
    <t>（％）</t>
  </si>
  <si>
    <t xml:space="preserve"> </t>
  </si>
  <si>
    <t>55以上</t>
  </si>
  <si>
    <t>薄膜加熱質量変化率</t>
  </si>
  <si>
    <t>薄膜加熱針入度残留率</t>
  </si>
  <si>
    <t>蒸発後の針入度比</t>
  </si>
  <si>
    <t>タフネス（２５゜）</t>
  </si>
  <si>
    <t>20F</t>
  </si>
  <si>
    <t>13F</t>
  </si>
  <si>
    <t>95～100</t>
  </si>
  <si>
    <t>50～100</t>
  </si>
  <si>
    <t>70～90</t>
  </si>
  <si>
    <t>75～90</t>
  </si>
  <si>
    <t>35～55</t>
  </si>
  <si>
    <t>45～65</t>
  </si>
  <si>
    <t>55～70</t>
  </si>
  <si>
    <t>52～72</t>
  </si>
  <si>
    <t>65～80</t>
  </si>
  <si>
    <t>20～60</t>
  </si>
  <si>
    <t>20～35</t>
  </si>
  <si>
    <t>35～50</t>
  </si>
  <si>
    <t>40～60</t>
  </si>
  <si>
    <t>50～65</t>
  </si>
  <si>
    <t>μm</t>
  </si>
  <si>
    <t>11～23</t>
  </si>
  <si>
    <t>18～30</t>
  </si>
  <si>
    <t>25～40</t>
  </si>
  <si>
    <t>25～45</t>
  </si>
  <si>
    <t>40～65</t>
  </si>
  <si>
    <t>5～16</t>
  </si>
  <si>
    <t>10～21</t>
  </si>
  <si>
    <t>12～27</t>
  </si>
  <si>
    <t>16～33</t>
  </si>
  <si>
    <t>20～45</t>
  </si>
  <si>
    <t>4～12</t>
  </si>
  <si>
    <t>6～16</t>
  </si>
  <si>
    <t>8～20</t>
  </si>
  <si>
    <t>8～21</t>
  </si>
  <si>
    <t>15～30</t>
  </si>
  <si>
    <t>0～10</t>
  </si>
  <si>
    <t>2～7</t>
  </si>
  <si>
    <t>4～8</t>
  </si>
  <si>
    <t>4～10</t>
  </si>
  <si>
    <t>6～11</t>
  </si>
  <si>
    <t>8～15</t>
  </si>
  <si>
    <t>4.5～7</t>
  </si>
  <si>
    <t>5～7</t>
  </si>
  <si>
    <t>6～8</t>
  </si>
  <si>
    <t>7.5～9.5</t>
  </si>
  <si>
    <t>細骨材（細砂A）</t>
  </si>
  <si>
    <t>細骨材（細砂B）</t>
  </si>
  <si>
    <t>３　ビン</t>
  </si>
  <si>
    <t>２　ビン</t>
  </si>
  <si>
    <t>１　ビン</t>
  </si>
  <si>
    <t>ｽｸﾘｰﾆﾝｸﾞｽ(SC)</t>
  </si>
  <si>
    <t>ダスト</t>
  </si>
  <si>
    <t>粗  砂</t>
  </si>
  <si>
    <t>細  砂(A)</t>
  </si>
  <si>
    <t>細  砂(B)</t>
  </si>
  <si>
    <t xml:space="preserve"> </t>
  </si>
  <si>
    <t>-</t>
  </si>
  <si>
    <t>20～40</t>
  </si>
  <si>
    <t>開粒度アスファルト混合物(13)（透水性）改質Ⅱ型</t>
  </si>
  <si>
    <t>3～12</t>
  </si>
  <si>
    <t>3～7</t>
  </si>
  <si>
    <t>65～85</t>
  </si>
  <si>
    <t>4～10</t>
  </si>
  <si>
    <t>8～20</t>
  </si>
  <si>
    <t>12～27</t>
  </si>
  <si>
    <t>25～40</t>
  </si>
  <si>
    <t>95～100</t>
  </si>
  <si>
    <t>以下</t>
  </si>
  <si>
    <t>ン</t>
  </si>
  <si>
    <t>５号</t>
  </si>
  <si>
    <t>６号</t>
  </si>
  <si>
    <t>７号</t>
  </si>
  <si>
    <t>石粉</t>
  </si>
  <si>
    <t>瀝青安定処理混合物</t>
  </si>
  <si>
    <t>①粗粒度アスファルト混合物(20)</t>
  </si>
  <si>
    <t>混合所名：</t>
  </si>
  <si>
    <t>mm</t>
  </si>
  <si>
    <t>0～5</t>
  </si>
  <si>
    <t>石粉（JISA5008）</t>
  </si>
  <si>
    <t>0～5</t>
  </si>
  <si>
    <t>2.60以上</t>
  </si>
  <si>
    <t>（６０～８０）の場合</t>
  </si>
  <si>
    <t>蒸発後の針入度比</t>
  </si>
  <si>
    <t>薄膜加熱針入度残留率</t>
  </si>
  <si>
    <t>薄膜加熱質量変化率</t>
  </si>
  <si>
    <t>99.0以上</t>
  </si>
  <si>
    <t>0.60以下</t>
  </si>
  <si>
    <t>55.0以上</t>
  </si>
  <si>
    <t>110以下</t>
  </si>
  <si>
    <t>項　　目</t>
  </si>
  <si>
    <t>再生添加材</t>
  </si>
  <si>
    <t>動粘度(60°)</t>
  </si>
  <si>
    <t>薄膜加熱後の粘度比</t>
  </si>
  <si>
    <t>密度（15°）</t>
  </si>
  <si>
    <t>再生用添加材の品質</t>
  </si>
  <si>
    <t>80～1,000</t>
  </si>
  <si>
    <t>±3以下</t>
  </si>
  <si>
    <t>報告事項</t>
  </si>
  <si>
    <t>2以下</t>
  </si>
  <si>
    <t>作業標準の有無</t>
  </si>
  <si>
    <t>更新年月日</t>
  </si>
  <si>
    <t>アスファルト事前照査　チェックシート（その３）</t>
  </si>
  <si>
    <t>２　ビン</t>
  </si>
  <si>
    <t>１　ビン</t>
  </si>
  <si>
    <t>ダスト</t>
  </si>
  <si>
    <t>Ｒ13-0規格</t>
  </si>
  <si>
    <t>昭和　   年　  月</t>
  </si>
  <si>
    <t>カドミウム</t>
  </si>
  <si>
    <t>mg/l</t>
  </si>
  <si>
    <t>&lt;0.001</t>
  </si>
  <si>
    <t>&lt;0.005</t>
  </si>
  <si>
    <t>&lt;0.01</t>
  </si>
  <si>
    <t>&lt;0.0005</t>
  </si>
  <si>
    <t>セレン</t>
  </si>
  <si>
    <t>&lt;0.002</t>
  </si>
  <si>
    <t>&lt;0.1</t>
  </si>
  <si>
    <t>カドミウム</t>
  </si>
  <si>
    <t>mg/kg</t>
  </si>
  <si>
    <t>&lt;1</t>
  </si>
  <si>
    <t>&lt;2</t>
  </si>
  <si>
    <t>13.2mm</t>
  </si>
  <si>
    <t>4.75mm</t>
  </si>
  <si>
    <t>2.36mm</t>
  </si>
  <si>
    <t>85-100</t>
  </si>
  <si>
    <t>0.6mm</t>
  </si>
  <si>
    <t>0.3mm</t>
  </si>
  <si>
    <t>0.15mm</t>
  </si>
  <si>
    <t>0.075mm</t>
  </si>
  <si>
    <t>0-10</t>
  </si>
  <si>
    <r>
      <t>g/cm</t>
    </r>
    <r>
      <rPr>
        <vertAlign val="superscript"/>
        <sz val="12"/>
        <rFont val="ＭＳ Ｐゴシック"/>
        <family val="3"/>
      </rPr>
      <t>3</t>
    </r>
    <r>
      <rPr>
        <sz val="12"/>
        <rFont val="ＭＳ Ｐゴシック"/>
        <family val="3"/>
      </rPr>
      <t>以上</t>
    </r>
  </si>
  <si>
    <r>
      <t>g/cm</t>
    </r>
    <r>
      <rPr>
        <vertAlign val="superscript"/>
        <sz val="12"/>
        <rFont val="ＭＳ Ｐゴシック"/>
        <family val="3"/>
      </rPr>
      <t>3</t>
    </r>
  </si>
  <si>
    <t>％</t>
  </si>
  <si>
    <t>・記載済の混合物番号・名称に該当する部分に入力のこと。</t>
  </si>
  <si>
    <t>（様式－１６）</t>
  </si>
  <si>
    <t>事前照査申請アスファルト混合物　配合試験成績総括表（再生混合物）</t>
  </si>
  <si>
    <t>混合物製造方式</t>
  </si>
  <si>
    <t>ドラムミキサ方式</t>
  </si>
  <si>
    <t>併設加熱方式</t>
  </si>
  <si>
    <t>間接加熱方式</t>
  </si>
  <si>
    <t>使用骨材の室内配合</t>
  </si>
  <si>
    <t>配合比(%)</t>
  </si>
  <si>
    <t>計量値(kg)</t>
  </si>
  <si>
    <t>新</t>
  </si>
  <si>
    <t>骨</t>
  </si>
  <si>
    <t>4ﾋﾞﾝ</t>
  </si>
  <si>
    <t>材</t>
  </si>
  <si>
    <t>3ﾋﾞﾝ</t>
  </si>
  <si>
    <t>設計ｱｽ量</t>
  </si>
  <si>
    <t>再</t>
  </si>
  <si>
    <t>R13-0</t>
  </si>
  <si>
    <t>2ﾋﾞﾝ</t>
  </si>
  <si>
    <t>旧ｱｽ量</t>
  </si>
  <si>
    <t>生</t>
  </si>
  <si>
    <t>1ﾋﾞﾝ</t>
  </si>
  <si>
    <t>再生用添加剤</t>
  </si>
  <si>
    <t>ﾀﾞｽﾄ</t>
  </si>
  <si>
    <t>新ｱｽﾌｧﾙﾄ</t>
  </si>
  <si>
    <t>改質材*</t>
  </si>
  <si>
    <t>全アスファルト量</t>
  </si>
  <si>
    <t>旧アスファルト量</t>
  </si>
  <si>
    <t>再生用添加剤量</t>
  </si>
  <si>
    <t>---</t>
  </si>
  <si>
    <t>新アスファルト量</t>
  </si>
  <si>
    <t>改質材量　*</t>
  </si>
  <si>
    <t>（％）</t>
  </si>
  <si>
    <t>---</t>
  </si>
  <si>
    <t>細砂Ｂ</t>
  </si>
  <si>
    <t>5ﾋﾞﾝ</t>
  </si>
  <si>
    <t>細砂Ａ</t>
  </si>
  <si>
    <t>6～16</t>
  </si>
  <si>
    <t>4～8</t>
  </si>
  <si>
    <t>5～7</t>
  </si>
  <si>
    <t>3～6</t>
  </si>
  <si>
    <t>95～100</t>
  </si>
  <si>
    <t>50～100</t>
  </si>
  <si>
    <t>75～90</t>
  </si>
  <si>
    <t>70～90</t>
  </si>
  <si>
    <t>45～65</t>
  </si>
  <si>
    <t>35～55</t>
  </si>
  <si>
    <t>20～35</t>
  </si>
  <si>
    <t>11～23</t>
  </si>
  <si>
    <t>10～21</t>
  </si>
  <si>
    <t>5～16</t>
  </si>
  <si>
    <t>18～30</t>
  </si>
  <si>
    <t>55～70</t>
  </si>
  <si>
    <t>52～72</t>
  </si>
  <si>
    <t>25～45</t>
  </si>
  <si>
    <t>溶融ｽﾗｸ</t>
  </si>
  <si>
    <t>粗砂</t>
  </si>
  <si>
    <t>16～33</t>
  </si>
  <si>
    <t>65～80</t>
  </si>
  <si>
    <t>40～65</t>
  </si>
  <si>
    <t>20～45</t>
  </si>
  <si>
    <t>4～12</t>
  </si>
  <si>
    <t>8～21</t>
  </si>
  <si>
    <t>15～30</t>
  </si>
  <si>
    <t>0～10</t>
  </si>
  <si>
    <t>2～7</t>
  </si>
  <si>
    <t>6～11</t>
  </si>
  <si>
    <t>8～15</t>
  </si>
  <si>
    <t>（工業技術センター
確認試験値)</t>
  </si>
  <si>
    <t>4.5～6</t>
  </si>
  <si>
    <t>6～8</t>
  </si>
  <si>
    <t>7.5～9.5</t>
  </si>
  <si>
    <t>3～12</t>
  </si>
  <si>
    <t>3～7</t>
  </si>
  <si>
    <t>3～5</t>
  </si>
  <si>
    <t>2～5</t>
  </si>
  <si>
    <t>65～85</t>
  </si>
  <si>
    <t>70～85</t>
  </si>
  <si>
    <t>75～85</t>
  </si>
  <si>
    <t>20～40</t>
  </si>
  <si>
    <t>10～40</t>
  </si>
  <si>
    <t>20～80</t>
  </si>
  <si>
    <t>（様式－１７）</t>
  </si>
  <si>
    <t>混合所に関する基礎調査票</t>
  </si>
  <si>
    <t>工場の所在地等</t>
  </si>
  <si>
    <t>会社名</t>
  </si>
  <si>
    <t>工場名</t>
  </si>
  <si>
    <t>工場設置住所</t>
  </si>
  <si>
    <t>営業開始年</t>
  </si>
  <si>
    <t>※青枠内を記入・選択のこと。</t>
  </si>
  <si>
    <t>石  粉</t>
  </si>
  <si>
    <t>細  砂(Ｂ)</t>
  </si>
  <si>
    <t>細砂（A)</t>
  </si>
  <si>
    <t>細砂（B)</t>
  </si>
  <si>
    <t>工場責任者　職名・氏名</t>
  </si>
  <si>
    <t>人員数</t>
  </si>
  <si>
    <t>プラントの概要</t>
  </si>
  <si>
    <t>公称能力</t>
  </si>
  <si>
    <t>（kg/ﾊﾞｯﾁ）ﾊﾞｯﾁ式の時</t>
  </si>
  <si>
    <t>プラント設置年月</t>
  </si>
  <si>
    <t>加熱方式</t>
  </si>
  <si>
    <t>計量方式</t>
  </si>
  <si>
    <t>混合方式</t>
  </si>
  <si>
    <t>（様式－１8）</t>
  </si>
  <si>
    <t>ホットビンの種類容量等（計量順に上から記載する）</t>
  </si>
  <si>
    <t>ホットビンNO.</t>
  </si>
  <si>
    <t>粒径</t>
  </si>
  <si>
    <t>****/*/**</t>
  </si>
  <si>
    <t>○○○○○○○○</t>
  </si>
  <si>
    <t>△△　△△</t>
  </si>
  <si>
    <t>×××　■■　■■</t>
  </si>
  <si>
    <t>○○○－○○○－○○○○</t>
  </si>
  <si>
    <t>B</t>
  </si>
  <si>
    <t>**</t>
  </si>
  <si>
    <t>○○　○○　  印</t>
  </si>
  <si>
    <t>○○　○○○　　　印</t>
  </si>
  <si>
    <t>**</t>
  </si>
  <si>
    <t>　　←　混合所長のお名前も必ずご記入、捺印願います。</t>
  </si>
  <si>
    <t>昭和　　　年　　月</t>
  </si>
  <si>
    <t>　　　人</t>
  </si>
  <si>
    <t>年　　月</t>
  </si>
  <si>
    <t>年　　　</t>
  </si>
  <si>
    <t>容量</t>
  </si>
  <si>
    <t>その他の施設等</t>
  </si>
  <si>
    <t>トラックスケール</t>
  </si>
  <si>
    <t>ｋｇ　～</t>
  </si>
  <si>
    <t>ｋｇ</t>
  </si>
  <si>
    <t>試験器具の配置</t>
  </si>
  <si>
    <t>試験器具名、試験項目</t>
  </si>
  <si>
    <t>作業標準書の有無</t>
  </si>
  <si>
    <t>無</t>
  </si>
  <si>
    <t>有</t>
  </si>
  <si>
    <t>申請者</t>
  </si>
  <si>
    <t>電話番号</t>
  </si>
  <si>
    <t>30以下</t>
  </si>
  <si>
    <t>55以上</t>
  </si>
  <si>
    <t>50以上</t>
  </si>
  <si>
    <t>最大粒径</t>
  </si>
  <si>
    <t>通過百分率</t>
  </si>
  <si>
    <t>mm</t>
  </si>
  <si>
    <t>μm</t>
  </si>
  <si>
    <t>合材名称</t>
  </si>
  <si>
    <t>新規合材</t>
  </si>
  <si>
    <t>瀝青安定処理</t>
  </si>
  <si>
    <t>13F</t>
  </si>
  <si>
    <t>①粗粒度</t>
  </si>
  <si>
    <t>②密粒度</t>
  </si>
  <si>
    <t>⑤密粒度</t>
  </si>
  <si>
    <t>⑦細粒度</t>
  </si>
  <si>
    <t>35～50</t>
  </si>
  <si>
    <t>②密粒度改質Ⅱ</t>
  </si>
  <si>
    <t>アスファルト量</t>
  </si>
  <si>
    <t>代表合材</t>
  </si>
  <si>
    <t>再生合材</t>
  </si>
  <si>
    <t>配合比率</t>
  </si>
  <si>
    <t>５号砕石</t>
  </si>
  <si>
    <t>６号砕石</t>
  </si>
  <si>
    <t>７号砕石</t>
  </si>
  <si>
    <t>粗砂</t>
  </si>
  <si>
    <t>再生砕石</t>
  </si>
  <si>
    <t>動的安定度</t>
  </si>
  <si>
    <t>石粉</t>
  </si>
  <si>
    <t>空隙率</t>
  </si>
  <si>
    <t>飽和度</t>
  </si>
  <si>
    <t>安定度</t>
  </si>
  <si>
    <t>フロー値</t>
  </si>
  <si>
    <t>4.90以上</t>
  </si>
  <si>
    <t>3.43以上</t>
  </si>
  <si>
    <t>細砂A</t>
  </si>
  <si>
    <t>細砂B</t>
  </si>
  <si>
    <t>密度</t>
  </si>
  <si>
    <t>　</t>
  </si>
  <si>
    <t>-</t>
  </si>
  <si>
    <t>シ</t>
  </si>
  <si>
    <t>20～40</t>
  </si>
  <si>
    <r>
      <t>10</t>
    </r>
    <r>
      <rPr>
        <vertAlign val="superscript"/>
        <sz val="12"/>
        <rFont val="ＭＳ Ｐゴシック"/>
        <family val="3"/>
      </rPr>
      <t>-2</t>
    </r>
  </si>
  <si>
    <t>改質　　型・</t>
  </si>
  <si>
    <t xml:space="preserve"> </t>
  </si>
  <si>
    <t>竿燈アスコン共同企業体</t>
  </si>
  <si>
    <t>0～15</t>
  </si>
  <si>
    <t>②密粒度ｱｽﾌｧﾙﾄ混合物(20)改質Ⅱ型</t>
  </si>
  <si>
    <t>３　ビン</t>
  </si>
  <si>
    <t>２　ビン</t>
  </si>
  <si>
    <t>１　ビン</t>
  </si>
  <si>
    <t>ダスト</t>
  </si>
  <si>
    <t>アスファルト</t>
  </si>
  <si>
    <t>改質Ⅱ型</t>
  </si>
  <si>
    <t>フ</t>
  </si>
  <si>
    <t>mm</t>
  </si>
  <si>
    <t>---</t>
  </si>
  <si>
    <t>ル</t>
  </si>
  <si>
    <t>イ</t>
  </si>
  <si>
    <t>（ＫＮ）</t>
  </si>
  <si>
    <t>(1/100cm)</t>
  </si>
  <si>
    <t>（％）</t>
  </si>
  <si>
    <t>冬期</t>
  </si>
  <si>
    <t>②密粒度アスファルト混合物(13)改質Ⅱ型</t>
  </si>
  <si>
    <t xml:space="preserve"> </t>
  </si>
  <si>
    <t xml:space="preserve"> </t>
  </si>
  <si>
    <t>　</t>
  </si>
  <si>
    <t>③再生細粒(13)</t>
  </si>
  <si>
    <t>23～45</t>
  </si>
  <si>
    <t>15～30</t>
  </si>
  <si>
    <t>8～20</t>
  </si>
  <si>
    <t>4～15</t>
  </si>
  <si>
    <t>4～10</t>
  </si>
  <si>
    <t>2～7</t>
  </si>
  <si>
    <t>20～60</t>
  </si>
  <si>
    <t>細砂B</t>
  </si>
  <si>
    <t>85～100</t>
  </si>
  <si>
    <t>見掛け</t>
  </si>
  <si>
    <t>表乾</t>
  </si>
  <si>
    <t>吸水率</t>
  </si>
  <si>
    <t>すりへり量</t>
  </si>
  <si>
    <t>損失量</t>
  </si>
  <si>
    <t>軟石量</t>
  </si>
  <si>
    <t>水分</t>
  </si>
  <si>
    <t>比重</t>
  </si>
  <si>
    <t>2.45以上</t>
  </si>
  <si>
    <t>3.0以下</t>
  </si>
  <si>
    <t>12以下</t>
  </si>
  <si>
    <t>0.25以下</t>
  </si>
  <si>
    <t>5.0以下</t>
  </si>
  <si>
    <t>10.0以下</t>
  </si>
  <si>
    <t>1以下</t>
  </si>
  <si>
    <t>種　　　　　類</t>
  </si>
  <si>
    <t>針入度（２５゜）</t>
  </si>
  <si>
    <t>軟化点</t>
  </si>
  <si>
    <t>伸　 度（１５゜）</t>
  </si>
  <si>
    <t>引火点</t>
  </si>
  <si>
    <t>薄膜加熱質量変化率</t>
  </si>
  <si>
    <t>薄膜加熱針入度残留率</t>
  </si>
  <si>
    <t>蒸発後の針入度比</t>
  </si>
  <si>
    <t>ﾏｰｼｬﾙ最適混合温度範囲</t>
  </si>
  <si>
    <t>ﾏｰｼｬﾙ最適締固め温度範囲</t>
  </si>
  <si>
    <t>種　　　類・品　　　名</t>
  </si>
  <si>
    <t>100以上</t>
  </si>
  <si>
    <t>260以上</t>
  </si>
  <si>
    <t>1.000以上</t>
  </si>
  <si>
    <t>使用改質材名</t>
  </si>
  <si>
    <t>40以上</t>
  </si>
  <si>
    <t>30以上</t>
  </si>
  <si>
    <t>65以上</t>
  </si>
  <si>
    <t>ゴム熱可塑性エラストマー入り</t>
  </si>
  <si>
    <t>最大比重</t>
  </si>
  <si>
    <t>旧ｱｽﾌｧﾙﾄ</t>
  </si>
  <si>
    <t>旧針入度</t>
  </si>
  <si>
    <t>　粗骨材</t>
  </si>
  <si>
    <t>　粗砂</t>
  </si>
  <si>
    <t>　細砂Ａ</t>
  </si>
  <si>
    <t>　細砂Ｂ</t>
  </si>
  <si>
    <t>骨材試験
成績表</t>
  </si>
  <si>
    <t>最初の制定年月：</t>
  </si>
  <si>
    <t>最新の更新年月：</t>
  </si>
  <si>
    <t>（参考）前年度の産地</t>
  </si>
  <si>
    <t>前年度使用骨材</t>
  </si>
  <si>
    <t>※様式１１にリンクしてますが、前年使用骨材が違う場合は記入。</t>
  </si>
  <si>
    <t>※骨材産地の整合性　：　骨材試験成績表の整合性は、振興局で確認のこと。</t>
  </si>
  <si>
    <t>様式１５</t>
  </si>
  <si>
    <t>判定</t>
  </si>
  <si>
    <t>判定</t>
  </si>
  <si>
    <t>※差し障りなければ、
　工場名まで記入。</t>
  </si>
  <si>
    <t>針入度調整手法の違いにより、様式15Ａ，様式15Ｂのどちらかのｼｰﾄを選択して記入のこと。</t>
  </si>
  <si>
    <t>(g/cm3)</t>
  </si>
  <si>
    <t>：様15A  様式１枚に１混合物を記入する場合</t>
  </si>
  <si>
    <t>：様15B  様式１枚に３混合物を記入する場合</t>
  </si>
  <si>
    <t>※A,Bを選択のこと</t>
  </si>
  <si>
    <t>洗い試験
損失量</t>
  </si>
  <si>
    <t>ストレートアスファルト</t>
  </si>
  <si>
    <t>プラントミックス
タイプの場合</t>
  </si>
  <si>
    <t>タフネス（２５゜）</t>
  </si>
  <si>
    <t>テナシティ（２５゜）</t>
  </si>
  <si>
    <t>新規合材用</t>
  </si>
  <si>
    <t>再生合材用</t>
  </si>
  <si>
    <t>3.8以上</t>
  </si>
  <si>
    <t>20以上</t>
  </si>
  <si>
    <t>5以下</t>
  </si>
  <si>
    <t>60～80</t>
  </si>
  <si>
    <t>三塩化ｴﾀﾝ(ﾄﾙｴﾝ)可溶分</t>
  </si>
  <si>
    <t>8.0以上</t>
  </si>
  <si>
    <t>4.0以上</t>
  </si>
  <si>
    <t>アスファルト事前照査　総括表（その１）</t>
  </si>
  <si>
    <t>アスファルト事前照査　総括表（その２）</t>
  </si>
  <si>
    <t>溶出量基準</t>
  </si>
  <si>
    <t>mg/l以下</t>
  </si>
  <si>
    <t>鉛</t>
  </si>
  <si>
    <t>六価クロム</t>
  </si>
  <si>
    <t>ひ素</t>
  </si>
  <si>
    <t>総水銀</t>
  </si>
  <si>
    <t>ふっ素</t>
  </si>
  <si>
    <t>ほう素</t>
  </si>
  <si>
    <t>含有量基準</t>
  </si>
  <si>
    <t>mg/kg以下</t>
  </si>
  <si>
    <t>外観試験</t>
  </si>
  <si>
    <t>粒度試験</t>
  </si>
  <si>
    <t>物理的性質</t>
  </si>
  <si>
    <t>表乾密度</t>
  </si>
  <si>
    <t>％以下</t>
  </si>
  <si>
    <t>吸水率</t>
  </si>
  <si>
    <t>アスファルト事前照査　総括表（その３）</t>
  </si>
  <si>
    <t>混合物使用骨材試験成績総括表（スラグ）</t>
  </si>
  <si>
    <t>分析結果</t>
  </si>
  <si>
    <t>異物または鋭利な破片など
を相当量含まないこと。</t>
  </si>
  <si>
    <t>溶融固化施設名</t>
  </si>
  <si>
    <t>秋田県　ASﾌﾟﾗﾝﾄ一覧</t>
  </si>
  <si>
    <t>※平成２０年２月１５日時点</t>
  </si>
  <si>
    <t>AS認定様式</t>
  </si>
  <si>
    <t>基本事項記入ｼｰﾄ</t>
  </si>
  <si>
    <t>混合所長名</t>
  </si>
  <si>
    <t>試験担当者名</t>
  </si>
  <si>
    <t>※規格値は「秋田県溶融スラグ使用基準（平成１９年２月　秋田県建設交通部）」による。</t>
  </si>
  <si>
    <t>ｽﾄﾚｰﾄｱｽﾌｧﾙﾄ
（　６０／８０　）</t>
  </si>
  <si>
    <t>ｽﾄﾚｰﾄｱｽﾌｧﾙﾄ
（　４０／６０　）</t>
  </si>
  <si>
    <t>ｽﾄﾚｰﾄｱｽﾌｧﾙﾄ
（　８０／１００　）</t>
  </si>
  <si>
    <t>40～60</t>
  </si>
  <si>
    <t>47.0～55.0</t>
  </si>
  <si>
    <t>44.0～52.0</t>
  </si>
  <si>
    <t>42.0～50.0</t>
  </si>
  <si>
    <t>旧アスファルト</t>
  </si>
  <si>
    <t>再生添加剤</t>
  </si>
  <si>
    <t>新アスファルト</t>
  </si>
  <si>
    <t>伸度（１５゜）</t>
  </si>
  <si>
    <t>再生アスファルト試験</t>
  </si>
  <si>
    <t>～</t>
  </si>
  <si>
    <t>①再生粗粒(20)</t>
  </si>
  <si>
    <t>②再生密粒(20)</t>
  </si>
  <si>
    <t>②再生密粒(13)</t>
  </si>
  <si>
    <t>⑤再生密粒(13F)</t>
  </si>
  <si>
    <t>⑦再生細粒(13F)</t>
  </si>
  <si>
    <t>②再生密粒(20)改質Ⅱ</t>
  </si>
  <si>
    <t>②再生密粒(13)改質Ⅱ</t>
  </si>
  <si>
    <t>⑤再生密粒(20F)</t>
  </si>
  <si>
    <t>R-01-50</t>
  </si>
  <si>
    <t>R-05K-50</t>
  </si>
  <si>
    <t>R-06-50</t>
  </si>
  <si>
    <t>R-06K-50</t>
  </si>
  <si>
    <t>R-09-50</t>
  </si>
  <si>
    <t>R-07-50</t>
  </si>
  <si>
    <t>混合物記号</t>
  </si>
  <si>
    <t>（様式－１１）</t>
  </si>
  <si>
    <t>混合物使用骨材試験成績総括表</t>
  </si>
  <si>
    <t>混合所番号</t>
  </si>
  <si>
    <t>骨材種類</t>
  </si>
  <si>
    <t>フ</t>
  </si>
  <si>
    <t>mm</t>
  </si>
  <si>
    <t>ル</t>
  </si>
  <si>
    <t>イ</t>
  </si>
  <si>
    <t>通</t>
  </si>
  <si>
    <t>mm</t>
  </si>
  <si>
    <t>過</t>
  </si>
  <si>
    <t>mm</t>
  </si>
  <si>
    <t>質</t>
  </si>
  <si>
    <t>mm</t>
  </si>
  <si>
    <t>量</t>
  </si>
  <si>
    <t>百</t>
  </si>
  <si>
    <t>分</t>
  </si>
  <si>
    <t>μm</t>
  </si>
  <si>
    <t>率</t>
  </si>
  <si>
    <t>(%)</t>
  </si>
  <si>
    <t>比</t>
  </si>
  <si>
    <t>重</t>
  </si>
  <si>
    <t>かさ</t>
  </si>
  <si>
    <t>％</t>
  </si>
  <si>
    <t>すりへり減量</t>
  </si>
  <si>
    <t>％</t>
  </si>
  <si>
    <t>％</t>
  </si>
  <si>
    <t>粘土・粘土塊</t>
  </si>
  <si>
    <t>％</t>
  </si>
  <si>
    <t>軟石量</t>
  </si>
  <si>
    <t>細長・偏平石片</t>
  </si>
  <si>
    <t>％</t>
  </si>
  <si>
    <t>材　　　質</t>
  </si>
  <si>
    <t>生産者</t>
  </si>
  <si>
    <t>混合所長</t>
  </si>
  <si>
    <t>試験担当者</t>
  </si>
  <si>
    <t>0-15</t>
  </si>
  <si>
    <t>0～15</t>
  </si>
  <si>
    <t>85～100</t>
  </si>
  <si>
    <t>85～100</t>
  </si>
  <si>
    <t>0～25</t>
  </si>
  <si>
    <t>μm</t>
  </si>
  <si>
    <t>90～100</t>
  </si>
  <si>
    <t>70～100</t>
  </si>
  <si>
    <t>かさ</t>
  </si>
  <si>
    <t>損失量</t>
  </si>
  <si>
    <t>粘土・土塊</t>
  </si>
  <si>
    <t>細長・扁平石片</t>
  </si>
  <si>
    <t>（様式－１４）</t>
  </si>
  <si>
    <t>再生混合物使用骨材試験成績総括表</t>
  </si>
  <si>
    <t>一般骨材</t>
  </si>
  <si>
    <t>項目</t>
  </si>
  <si>
    <t>再生骨材</t>
  </si>
  <si>
    <t>注）再生骨材のフルイ通過百分率は、アスファルト抽出後の骨材粒度を、最大比重は旧アスファルトを含んだ値を記入する。</t>
  </si>
  <si>
    <t>μm</t>
  </si>
  <si>
    <t>旧ｱｽﾌｧﾙﾄ含有量％</t>
  </si>
  <si>
    <t>旧ｱｽﾌｧﾙﾄ針入度(25゜C)1/10mm</t>
  </si>
  <si>
    <t>洗い試験で失われる量％</t>
  </si>
  <si>
    <t>生　　産　　者</t>
  </si>
  <si>
    <t>（様式－１２）</t>
  </si>
  <si>
    <t>(2.45以上)</t>
  </si>
  <si>
    <t>産出場所住所</t>
  </si>
  <si>
    <t>混合物使用アスファルト試験成績総括表</t>
  </si>
  <si>
    <t>項　　　　　目</t>
  </si>
  <si>
    <t>試験値</t>
  </si>
  <si>
    <t>規格値</t>
  </si>
  <si>
    <t>(1/10mm)</t>
  </si>
  <si>
    <t>レ</t>
  </si>
  <si>
    <t>（゜Ｃ）</t>
  </si>
  <si>
    <t>－</t>
  </si>
  <si>
    <t>（ｃｍ）</t>
  </si>
  <si>
    <t>以上</t>
  </si>
  <si>
    <t>三塩化ｴﾀﾝ可溶分</t>
  </si>
  <si>
    <t>（％）</t>
  </si>
  <si>
    <t>（％）</t>
  </si>
  <si>
    <t>以下</t>
  </si>
  <si>
    <t>フ</t>
  </si>
  <si>
    <t>（％）</t>
  </si>
  <si>
    <t>ル</t>
  </si>
  <si>
    <t>(g/cm3)</t>
  </si>
  <si>
    <t>（゜Ｃ）</t>
  </si>
  <si>
    <t>～</t>
  </si>
  <si>
    <t>（゜Ｃ）</t>
  </si>
  <si>
    <t>～</t>
  </si>
  <si>
    <t>ゴ</t>
  </si>
  <si>
    <t>ム</t>
  </si>
  <si>
    <t>プラントミックス</t>
  </si>
  <si>
    <t>使用ｱｽﾌｧﾙﾄの種類</t>
  </si>
  <si>
    <t>熱</t>
  </si>
  <si>
    <t>使用改質材名</t>
  </si>
  <si>
    <t>可</t>
  </si>
  <si>
    <t>タイプの場合</t>
  </si>
  <si>
    <t>改質材添加量（％）</t>
  </si>
  <si>
    <t>塑</t>
  </si>
  <si>
    <t>性</t>
  </si>
  <si>
    <t>ラ</t>
  </si>
  <si>
    <t>伸　 度（　７゜）</t>
  </si>
  <si>
    <t>入</t>
  </si>
  <si>
    <t>テナシティ（２５゜）</t>
  </si>
  <si>
    <t>（Ｎ・ｍ）</t>
  </si>
  <si>
    <t>粘度（６０゜）</t>
  </si>
  <si>
    <t>粘度（１８０゜）</t>
  </si>
  <si>
    <t>－</t>
  </si>
  <si>
    <r>
      <t>粘度</t>
    </r>
    <r>
      <rPr>
        <sz val="11"/>
        <rFont val="ＭＳ Ｐゴシック"/>
        <family val="3"/>
      </rPr>
      <t>比</t>
    </r>
    <r>
      <rPr>
        <sz val="8"/>
        <rFont val="ＭＳ Ｐゴシック"/>
        <family val="3"/>
      </rPr>
      <t>（６０゜、薄膜加熱後/加熱前）</t>
    </r>
  </si>
  <si>
    <t>ト</t>
  </si>
  <si>
    <t>注）プラントミックスタイプの改質材を使用する場合は、品名欄には改質材の品名、改質材添加量欄にはアスファルトに対する固形分での添加率を記入し、改質材が液体の場合にはウエットでの添加率も（　　）内に記入すること。</t>
  </si>
  <si>
    <t>60～80</t>
  </si>
  <si>
    <t>（様式－１５）</t>
  </si>
  <si>
    <t>再生アスファルト試験成績総括表</t>
  </si>
  <si>
    <t>（％）</t>
  </si>
  <si>
    <t>度</t>
  </si>
  <si>
    <t>金属鉄</t>
  </si>
  <si>
    <t>注）プラントミックスタイプの改質材を使用する場合は、品名欄には改質材の品名を、配合割合欄にはアスファルトに対する固形分での割合を記入すること。</t>
  </si>
  <si>
    <t>再生歴安</t>
  </si>
  <si>
    <t>40～60</t>
  </si>
  <si>
    <t>80～100</t>
  </si>
  <si>
    <t>44.0～52.0</t>
  </si>
  <si>
    <t>1.000以上</t>
  </si>
  <si>
    <t>58以上</t>
  </si>
  <si>
    <t>0.6以下</t>
  </si>
  <si>
    <t>260以上</t>
  </si>
  <si>
    <t>99.0以上</t>
  </si>
  <si>
    <t>110以下</t>
  </si>
  <si>
    <t>5～13</t>
  </si>
  <si>
    <t>12～25</t>
  </si>
  <si>
    <t>20～36</t>
  </si>
  <si>
    <t>様式全般について</t>
  </si>
  <si>
    <t>・様式の改変は行わないこと。</t>
  </si>
  <si>
    <t>総括表について</t>
  </si>
  <si>
    <t>「総-骨材」「総-AS」「総-配合」「総-配合S」</t>
  </si>
  <si>
    <t>・各様式からリンクされています。様式の改変を行わないこと。</t>
  </si>
  <si>
    <t>・プラント側では記入は「不要」です。</t>
  </si>
  <si>
    <t>・混合物種類の増などにより、修正が必要な場合は、振興局建設部で修正を行うこと。</t>
  </si>
  <si>
    <t>様15A,Bについて</t>
  </si>
  <si>
    <t>・左側の様式から記入してください。</t>
  </si>
  <si>
    <t>・印刷の際は、「印刷範囲の設定」により、必要な様式のみ範囲選択してください。</t>
  </si>
  <si>
    <t>・該当する混合物様式がない場合は、様式を下の行にコピーして作成すること。</t>
  </si>
  <si>
    <t>・印刷は必ず「ページ指定」をしてください。非表示部分が印刷される場合があります。</t>
  </si>
  <si>
    <t>・混合物の名称、記号を変えないこと。</t>
  </si>
  <si>
    <t>・不要なページは、非表示にして入力のこと。削除しないこと。</t>
  </si>
  <si>
    <t>プラント№</t>
  </si>
  <si>
    <t>タケダアスコン　リサイクルセンター</t>
  </si>
  <si>
    <r>
      <t>Ｂ１０１アスコン㈱　　　　　　　　　　　　　　　</t>
    </r>
    <r>
      <rPr>
        <b/>
        <sz val="14"/>
        <rFont val="ＭＳ Ｐ明朝"/>
        <family val="1"/>
      </rPr>
      <t>　</t>
    </r>
  </si>
  <si>
    <t>81-1</t>
  </si>
  <si>
    <t>81-2</t>
  </si>
  <si>
    <t>±</t>
  </si>
  <si>
    <t>±</t>
  </si>
  <si>
    <t>3.5～5.5</t>
  </si>
  <si>
    <t>12以上</t>
  </si>
  <si>
    <t>3.92以上</t>
  </si>
  <si>
    <t>（様式－１３）</t>
  </si>
  <si>
    <t>事前照査申請アスファルト混合物　配合試験成績総括表（新規混合物）</t>
  </si>
  <si>
    <t>混合所名</t>
  </si>
  <si>
    <t>申請混合物番号</t>
  </si>
  <si>
    <t>/</t>
  </si>
  <si>
    <t>混合物の名称</t>
  </si>
  <si>
    <t>最大粒径</t>
  </si>
  <si>
    <t>mm</t>
  </si>
  <si>
    <t>突き固め回数</t>
  </si>
  <si>
    <t>回</t>
  </si>
  <si>
    <t>使用アスファルトの種類</t>
  </si>
  <si>
    <t>配合設計年月</t>
  </si>
  <si>
    <t>使用骨材の室内配合・材質・産地</t>
  </si>
  <si>
    <t>現　場　配　合</t>
  </si>
  <si>
    <t>骨材名</t>
  </si>
  <si>
    <t>配合比（％）</t>
  </si>
  <si>
    <t>材　質</t>
  </si>
  <si>
    <t>産　　　　　　　　　地</t>
  </si>
  <si>
    <t>種別</t>
  </si>
  <si>
    <t>計量値（ｋｇ）</t>
  </si>
  <si>
    <t>５　ビン</t>
  </si>
  <si>
    <t>４号　砕石</t>
  </si>
  <si>
    <t>４　ビン</t>
  </si>
  <si>
    <t>５号　砕石</t>
  </si>
  <si>
    <t>６号　砕石</t>
  </si>
  <si>
    <t>７号　砕石</t>
  </si>
  <si>
    <t>石粉</t>
  </si>
  <si>
    <t>アスファルト</t>
  </si>
  <si>
    <t>改質材（＊）</t>
  </si>
  <si>
    <t>計</t>
  </si>
  <si>
    <t>（様式－１０）</t>
  </si>
  <si>
    <t>アスファルト混合物の事前照査申請書</t>
  </si>
  <si>
    <t xml:space="preserve">    次のアスファルト混合物について、秋田県のアスファルト事前照査制度において認定していただきたく申請します。</t>
  </si>
  <si>
    <t>番号</t>
  </si>
  <si>
    <t>アスファルト混合物の名称</t>
  </si>
  <si>
    <t>「番号」欄：今回申請する混合物について、１からの通し番号を記入する。</t>
  </si>
  <si>
    <t>「混合物記号」：秋田県アスファルト混合物事前照査制度運用要領の「審査対象混合物の種類」より選び記入する。</t>
  </si>
  <si>
    <t>申請日</t>
  </si>
  <si>
    <t>　住所</t>
  </si>
  <si>
    <t>　会社名工場名</t>
  </si>
  <si>
    <t>　代表者名</t>
  </si>
  <si>
    <t>申請振興局名</t>
  </si>
  <si>
    <t>②密粒度アスファルト混合物（20）(ｽﾗｸﾞ入）</t>
  </si>
  <si>
    <t>②密粒度アスファルト混合物（13）(ｽﾗｸﾞ入）</t>
  </si>
  <si>
    <t>②密粒度アスファルト混合物（13F）(ｽﾗｸﾞ入）</t>
  </si>
  <si>
    <t>再生瀝青安定処理混合物(ｽﾗｸﾞ入）</t>
  </si>
  <si>
    <t>①再生粗粒度ｱｽﾌｧﾙﾄ混合物(20)(ｽﾗｸﾞ入）</t>
  </si>
  <si>
    <t>②再生密粒度ｱｽﾌｧﾙﾄ混合物(20)(ｽﾗｸﾞ入）</t>
  </si>
  <si>
    <t>②再生密粒度ｱｽﾌｧﾙﾄ混合物(13)(ｽﾗｸﾞ入）</t>
  </si>
  <si>
    <t>⑤再生密粒度ｱｽﾌｧﾙﾄ混合物(13F)(ｽﾗｸﾞ入）</t>
  </si>
  <si>
    <t>②再生密粒度アスファルト混合物(20)改質Ⅱ型</t>
  </si>
  <si>
    <t>②再生密粒度アスファルト混合物(13)改質Ⅱ型</t>
  </si>
  <si>
    <t>⑤再生密粒度アスファルト混合物(20)</t>
  </si>
  <si>
    <t>③再生細粒度アスファルト混合物(13)(ｽﾗｸﾞ入）</t>
  </si>
  <si>
    <t>※役職名　氏名　の順で記入。</t>
  </si>
  <si>
    <t>※市町村名より記入。</t>
  </si>
  <si>
    <t>（鹿角地域振興局経由）</t>
  </si>
  <si>
    <t>（北秋田地域振興局経由）</t>
  </si>
  <si>
    <t>（山本地域振興局経由）</t>
  </si>
  <si>
    <t>（秋田地域振興局経由）</t>
  </si>
  <si>
    <t>（由利地域振興局経由）</t>
  </si>
  <si>
    <t>（仙北地域振興局経由）</t>
  </si>
  <si>
    <t>（平鹿地域振興局経由）</t>
  </si>
  <si>
    <t>（雄勝地域振興局経由）</t>
  </si>
  <si>
    <t>※ハンコの使用も可ですが、要記入のこと。</t>
  </si>
  <si>
    <t>ふるい目</t>
  </si>
  <si>
    <t>粒度範囲</t>
  </si>
  <si>
    <t>室内配合</t>
  </si>
  <si>
    <t>現場配合</t>
  </si>
  <si>
    <t>確認試験</t>
  </si>
  <si>
    <t>基準値</t>
  </si>
  <si>
    <t>～</t>
  </si>
  <si>
    <t>～</t>
  </si>
  <si>
    <t>～</t>
  </si>
  <si>
    <t>（％）</t>
  </si>
  <si>
    <t>密　　　　　　度</t>
  </si>
  <si>
    <t>(g/cm3）</t>
  </si>
  <si>
    <t>マ</t>
  </si>
  <si>
    <t>安</t>
  </si>
  <si>
    <t>理　論　密　度</t>
  </si>
  <si>
    <t>(g/cm3）</t>
  </si>
  <si>
    <t>定</t>
  </si>
  <si>
    <t xml:space="preserve">空　    隙    率 </t>
  </si>
  <si>
    <t>（％）</t>
  </si>
  <si>
    <t>シ</t>
  </si>
  <si>
    <t>飽      和     度</t>
  </si>
  <si>
    <t>（％）</t>
  </si>
  <si>
    <t>ャ</t>
  </si>
  <si>
    <t>試</t>
  </si>
  <si>
    <t>安      定     度</t>
  </si>
  <si>
    <t>験</t>
  </si>
  <si>
    <t>フ   ロ   ー   値</t>
  </si>
  <si>
    <t>残 留 安 定 度</t>
  </si>
  <si>
    <t>（％）</t>
  </si>
  <si>
    <t>---</t>
  </si>
  <si>
    <t>基　準　密　度</t>
  </si>
  <si>
    <t>(g/cm3）</t>
  </si>
  <si>
    <t>---</t>
  </si>
  <si>
    <t>（回／ｍｍ）</t>
  </si>
  <si>
    <t>透水係数</t>
  </si>
  <si>
    <t>（cm／sec）</t>
  </si>
  <si>
    <t>---</t>
  </si>
  <si>
    <t>混合物出荷目安温度</t>
  </si>
  <si>
    <t>特記事項</t>
  </si>
  <si>
    <t>混合所長</t>
  </si>
  <si>
    <t>注：プラントミックスタイプの改質材使用の場合、現場配合の配合比及び計量値は、その固形分を表示している。</t>
  </si>
  <si>
    <t>３　ビン</t>
  </si>
  <si>
    <t>---</t>
  </si>
  <si>
    <t>---</t>
  </si>
  <si>
    <t>---</t>
  </si>
  <si>
    <t>---</t>
  </si>
  <si>
    <t>---</t>
  </si>
  <si>
    <t>1500以上</t>
  </si>
  <si>
    <t>細砂Ａ</t>
  </si>
  <si>
    <t>Ａ</t>
  </si>
  <si>
    <t>ｓ</t>
  </si>
  <si>
    <t>セ</t>
  </si>
  <si>
    <t>R-01-50</t>
  </si>
  <si>
    <t>R-03-50</t>
  </si>
  <si>
    <t>R-03-75</t>
  </si>
  <si>
    <t>R-05-50</t>
  </si>
  <si>
    <t>R-05K-50</t>
  </si>
  <si>
    <t>R-05K-75</t>
  </si>
  <si>
    <t>R-06-50</t>
  </si>
  <si>
    <t>R-06K-50</t>
  </si>
  <si>
    <t>R-07-50</t>
  </si>
  <si>
    <t>R-08-50</t>
  </si>
  <si>
    <t>R-09-50</t>
  </si>
  <si>
    <t>ﾄﾙｴﾝ可溶分</t>
  </si>
  <si>
    <t>H17.6.1改訂版</t>
  </si>
  <si>
    <t>５号砕石
（JISA5001）</t>
  </si>
  <si>
    <t>70～85</t>
  </si>
  <si>
    <t>有無</t>
  </si>
  <si>
    <t>記載様式</t>
  </si>
  <si>
    <t>粗骨材</t>
  </si>
  <si>
    <t>細骨材（粗砂）</t>
  </si>
  <si>
    <t>様式－１１</t>
  </si>
  <si>
    <t>様式－１３</t>
  </si>
  <si>
    <t>③再生細粒度アスファルト混合物（13）</t>
  </si>
  <si>
    <t>5ﾋﾞﾝ</t>
  </si>
  <si>
    <t>R-04-50</t>
  </si>
  <si>
    <t>骨
材
産
地
の
整
合
性</t>
  </si>
  <si>
    <t>産</t>
  </si>
  <si>
    <t>粗砂</t>
  </si>
  <si>
    <t>％</t>
  </si>
  <si>
    <t>フ</t>
  </si>
  <si>
    <t>mm</t>
  </si>
  <si>
    <t>---</t>
  </si>
  <si>
    <t>ル</t>
  </si>
  <si>
    <t>イ</t>
  </si>
  <si>
    <t>（ＫＮ）</t>
  </si>
  <si>
    <t>(1/100cm)</t>
  </si>
  <si>
    <t>（％）</t>
  </si>
  <si>
    <t>3～6</t>
  </si>
  <si>
    <t>3～5</t>
  </si>
  <si>
    <t>2～5</t>
  </si>
  <si>
    <t>・Ｒ１３－０を使用しない場合、規格に対する試験値をＲ１３－０の欄に記入する。</t>
  </si>
  <si>
    <t>±7.0</t>
  </si>
  <si>
    <t>動的安定度</t>
  </si>
  <si>
    <t>締固度</t>
  </si>
  <si>
    <t>変動係数</t>
  </si>
  <si>
    <t>100±1</t>
  </si>
  <si>
    <t>ﾎｲｰﾙﾄﾗｯｷﾝｸﾞ試験</t>
  </si>
  <si>
    <t>20以内</t>
  </si>
  <si>
    <t>±3.0</t>
  </si>
  <si>
    <t>±0.5</t>
  </si>
  <si>
    <t>⑤密粒度</t>
  </si>
  <si>
    <t>75～90</t>
  </si>
  <si>
    <t>52～72</t>
  </si>
  <si>
    <t>R-08-50</t>
  </si>
  <si>
    <t>③細粒度アスファルト混合物(13)</t>
  </si>
  <si>
    <t>開粒度</t>
  </si>
  <si>
    <t>開粒度改質Ⅱ</t>
  </si>
  <si>
    <t>③細粒度</t>
  </si>
  <si>
    <t>細砂Ｂ</t>
  </si>
  <si>
    <t>細砂(Ａ)</t>
  </si>
  <si>
    <t>細砂(Ｂ)</t>
  </si>
  <si>
    <t>溶融ｽﾗｸﾞ</t>
  </si>
  <si>
    <t>0～10</t>
  </si>
  <si>
    <t>（透水性）
開粒度改質Ⅱ</t>
  </si>
  <si>
    <t>3.5～5.5</t>
  </si>
  <si>
    <t>65～80</t>
  </si>
  <si>
    <t>50～65</t>
  </si>
  <si>
    <t>6～8</t>
  </si>
  <si>
    <t>3～6</t>
  </si>
  <si>
    <t>R-05-75</t>
  </si>
  <si>
    <t>R-06-75</t>
  </si>
  <si>
    <t>R-06K-75</t>
  </si>
  <si>
    <t>20F</t>
  </si>
  <si>
    <t>R-08-75</t>
  </si>
  <si>
    <t>R-09-75</t>
  </si>
  <si>
    <t>③細粒度</t>
  </si>
  <si>
    <t>R-04-50</t>
  </si>
  <si>
    <t>R-04-75</t>
  </si>
  <si>
    <t>20～40</t>
  </si>
  <si>
    <t>R-01-50-S</t>
  </si>
  <si>
    <t>R-03-50-S</t>
  </si>
  <si>
    <t>R-03-75-S</t>
  </si>
  <si>
    <t>R-05-50-S</t>
  </si>
  <si>
    <t>R-05-75-S</t>
  </si>
  <si>
    <t>　　　　　　　　　　　　　　　　　　（Wｅｔ％）</t>
  </si>
  <si>
    <t>大潟アスコン共同企業体</t>
  </si>
  <si>
    <t>ル</t>
  </si>
  <si>
    <t>②密粒度アスファルト混合物（20）</t>
  </si>
  <si>
    <t>Ｖ-06-50</t>
  </si>
  <si>
    <t>②密粒度アスファルト混合物（13）</t>
  </si>
  <si>
    <t>⑤密粒度アスファルト混合物（13Ｆ）</t>
  </si>
  <si>
    <t>Ｖ-09-50</t>
  </si>
  <si>
    <t>Ｖ-07-50</t>
  </si>
  <si>
    <t>⑦細粒度アスファルト混合物（13Ｆ）</t>
  </si>
  <si>
    <t>再生添加剤の性状</t>
  </si>
  <si>
    <t>再生用添加剤による針入度の調整</t>
  </si>
  <si>
    <t>試験値</t>
  </si>
  <si>
    <t>標準的性状</t>
  </si>
  <si>
    <t>ﾎｲｰﾙﾄﾗｯｷﾝｸﾞ試験</t>
  </si>
  <si>
    <t>・新アスファルトで針入度調整する場合は、再生用添加剤を「新アスファルト」に読み替えること。</t>
  </si>
  <si>
    <t>動粘度（６０ﾟC）</t>
  </si>
  <si>
    <t>mm2/s</t>
  </si>
  <si>
    <t>薄膜加熱後の粘度比(60゜C)</t>
  </si>
  <si>
    <t>針</t>
  </si>
  <si>
    <t>表を添付</t>
  </si>
  <si>
    <t>薄膜加熱質量変化率</t>
  </si>
  <si>
    <t>密度（１５ﾟC）</t>
  </si>
  <si>
    <t>再生用添加剤量</t>
  </si>
  <si>
    <t>針入度（２５゜Ｃ)</t>
  </si>
  <si>
    <t>(1/10mm）</t>
  </si>
  <si>
    <t>再生用添加剤添加量（％）</t>
  </si>
  <si>
    <t>再生アスファルトの性状</t>
  </si>
  <si>
    <t>再生アスファルトの種類</t>
  </si>
  <si>
    <t>使用する混合物の記号</t>
  </si>
  <si>
    <t>新アスファルトの種類</t>
  </si>
  <si>
    <t>品名（改質材の場合）</t>
  </si>
  <si>
    <t>配</t>
  </si>
  <si>
    <t>％</t>
  </si>
  <si>
    <t>合</t>
  </si>
  <si>
    <t>再生用添加剤</t>
  </si>
  <si>
    <t>％</t>
  </si>
  <si>
    <t>割</t>
  </si>
  <si>
    <t>改質材</t>
  </si>
  <si>
    <t>％</t>
  </si>
  <si>
    <t>再生アス性状</t>
  </si>
  <si>
    <t>規格</t>
  </si>
  <si>
    <t>伸度（１５゜Ｃ）</t>
  </si>
  <si>
    <t>（cm）</t>
  </si>
  <si>
    <t>No</t>
  </si>
  <si>
    <t>プラント名</t>
  </si>
  <si>
    <t>鹿角ｱｽｺﾝ協同組合</t>
  </si>
  <si>
    <t>秋田土建㈱米内沢工場</t>
  </si>
  <si>
    <t>白神ｱｽｺﾝ共同企業体</t>
  </si>
  <si>
    <t>（資）塚本商会</t>
  </si>
  <si>
    <t>西村土建㈱</t>
  </si>
  <si>
    <t>秋田アスファルト合材協同組合</t>
  </si>
  <si>
    <t>大成ロテック㈱　秋田合材工場</t>
  </si>
  <si>
    <t>鳥海マテリアル㈱</t>
  </si>
  <si>
    <t>前田道路㈱秋田合材工場</t>
  </si>
  <si>
    <t>山科建設㈱</t>
  </si>
  <si>
    <t>秋田県南ｱｽｺﾝ共同企業体</t>
  </si>
  <si>
    <t>秋田中央ｱｽｺﾝ共同企業体</t>
  </si>
  <si>
    <t>大曲舗装㈱</t>
  </si>
  <si>
    <t>角館建設工業㈱合材工場</t>
  </si>
  <si>
    <t>六郷ｱｽｺﾝ</t>
  </si>
  <si>
    <t>万六建設㈱</t>
  </si>
  <si>
    <t>田沢湖アスコン</t>
  </si>
  <si>
    <t>㈱谷藤組</t>
  </si>
  <si>
    <t>横手アスコン共同企業体</t>
  </si>
  <si>
    <t>㈱柴田組</t>
  </si>
  <si>
    <t>エコプラザ横手</t>
  </si>
  <si>
    <t>湯沢アスコン共同企業体 第一工場</t>
  </si>
  <si>
    <t>フ</t>
  </si>
  <si>
    <t>mm</t>
  </si>
  <si>
    <t xml:space="preserve"> </t>
  </si>
  <si>
    <t>---</t>
  </si>
  <si>
    <t>ル</t>
  </si>
  <si>
    <t>イ</t>
  </si>
  <si>
    <t>（ＫＮ）</t>
  </si>
  <si>
    <t>(1/100cm)</t>
  </si>
  <si>
    <t>20～40</t>
  </si>
  <si>
    <t>±</t>
  </si>
  <si>
    <t xml:space="preserve"> </t>
  </si>
  <si>
    <t>70～85</t>
  </si>
  <si>
    <t>20～40</t>
  </si>
  <si>
    <t>フ</t>
  </si>
  <si>
    <t>mm</t>
  </si>
  <si>
    <t xml:space="preserve"> </t>
  </si>
  <si>
    <t>---</t>
  </si>
  <si>
    <t>ル</t>
  </si>
  <si>
    <t>イ</t>
  </si>
  <si>
    <t>　</t>
  </si>
  <si>
    <t>（ＫＮ）</t>
  </si>
  <si>
    <t>(1/100cm)</t>
  </si>
  <si>
    <t>20～40</t>
  </si>
  <si>
    <t>±</t>
  </si>
  <si>
    <t>フ</t>
  </si>
  <si>
    <t>mm</t>
  </si>
  <si>
    <t>ル</t>
  </si>
  <si>
    <t>イ</t>
  </si>
  <si>
    <t xml:space="preserve"> </t>
  </si>
  <si>
    <t>（ＫＮ）</t>
  </si>
  <si>
    <t>(1/100cm)</t>
  </si>
  <si>
    <t>20～40</t>
  </si>
  <si>
    <t>100±1</t>
  </si>
  <si>
    <t>（％）</t>
  </si>
  <si>
    <t>±</t>
  </si>
  <si>
    <t>フ</t>
  </si>
  <si>
    <t>mm</t>
  </si>
  <si>
    <t xml:space="preserve"> </t>
  </si>
  <si>
    <t>---</t>
  </si>
  <si>
    <t>ル</t>
  </si>
  <si>
    <t>イ</t>
  </si>
  <si>
    <t>75～85</t>
  </si>
  <si>
    <t>（ＫＮ）</t>
  </si>
  <si>
    <t>(1/100cm)</t>
  </si>
  <si>
    <t>20～40</t>
  </si>
  <si>
    <t>±</t>
  </si>
  <si>
    <t>フ</t>
  </si>
  <si>
    <t>mm</t>
  </si>
  <si>
    <t>---</t>
  </si>
  <si>
    <t>ル</t>
  </si>
  <si>
    <t>イ</t>
  </si>
  <si>
    <t xml:space="preserve"> </t>
  </si>
  <si>
    <t>（ＫＮ）</t>
  </si>
  <si>
    <t>(1/100cm)</t>
  </si>
  <si>
    <t>20～40</t>
  </si>
  <si>
    <t>±</t>
  </si>
  <si>
    <t>フ</t>
  </si>
  <si>
    <t>mm</t>
  </si>
  <si>
    <t>---</t>
  </si>
  <si>
    <t>ル</t>
  </si>
  <si>
    <t>イ</t>
  </si>
  <si>
    <t>75～90</t>
  </si>
  <si>
    <t>（ＫＮ）</t>
  </si>
  <si>
    <t>(1/100cm)</t>
  </si>
  <si>
    <t>20～80</t>
  </si>
  <si>
    <t>±</t>
  </si>
  <si>
    <t>Ｒ１３－０</t>
  </si>
  <si>
    <t>８０～１，０００</t>
  </si>
  <si>
    <t>フ</t>
  </si>
  <si>
    <r>
      <t>V</t>
    </r>
    <r>
      <rPr>
        <sz val="11"/>
        <rFont val="ＭＳ Ｐゴシック"/>
        <family val="3"/>
      </rPr>
      <t>-01-50</t>
    </r>
  </si>
  <si>
    <r>
      <t>V</t>
    </r>
    <r>
      <rPr>
        <sz val="11"/>
        <rFont val="ＭＳ Ｐゴシック"/>
        <family val="3"/>
      </rPr>
      <t>-05-50</t>
    </r>
  </si>
  <si>
    <r>
      <t>V</t>
    </r>
    <r>
      <rPr>
        <sz val="11"/>
        <rFont val="ＭＳ Ｐゴシック"/>
        <family val="3"/>
      </rPr>
      <t>-03-50</t>
    </r>
  </si>
  <si>
    <r>
      <t>V</t>
    </r>
    <r>
      <rPr>
        <sz val="11"/>
        <rFont val="ＭＳ Ｐゴシック"/>
        <family val="3"/>
      </rPr>
      <t>-05K-50</t>
    </r>
  </si>
  <si>
    <r>
      <t>V</t>
    </r>
    <r>
      <rPr>
        <sz val="11"/>
        <rFont val="ＭＳ Ｐゴシック"/>
        <family val="3"/>
      </rPr>
      <t>-06-50</t>
    </r>
  </si>
  <si>
    <r>
      <t>V</t>
    </r>
    <r>
      <rPr>
        <sz val="11"/>
        <rFont val="ＭＳ Ｐゴシック"/>
        <family val="3"/>
      </rPr>
      <t>-06K-50</t>
    </r>
  </si>
  <si>
    <r>
      <t>V</t>
    </r>
    <r>
      <rPr>
        <sz val="11"/>
        <rFont val="ＭＳ Ｐゴシック"/>
        <family val="3"/>
      </rPr>
      <t>-08-50</t>
    </r>
  </si>
  <si>
    <r>
      <t>V</t>
    </r>
    <r>
      <rPr>
        <sz val="11"/>
        <rFont val="ＭＳ Ｐゴシック"/>
        <family val="3"/>
      </rPr>
      <t>-09-50</t>
    </r>
  </si>
  <si>
    <r>
      <t>V</t>
    </r>
    <r>
      <rPr>
        <sz val="11"/>
        <rFont val="ＭＳ Ｐゴシック"/>
        <family val="3"/>
      </rPr>
      <t>-07-50</t>
    </r>
  </si>
  <si>
    <r>
      <t>V</t>
    </r>
    <r>
      <rPr>
        <sz val="11"/>
        <rFont val="ＭＳ Ｐゴシック"/>
        <family val="3"/>
      </rPr>
      <t>-10K-50</t>
    </r>
  </si>
  <si>
    <r>
      <t>V</t>
    </r>
    <r>
      <rPr>
        <sz val="11"/>
        <rFont val="ＭＳ Ｐゴシック"/>
        <family val="3"/>
      </rPr>
      <t>-11-50</t>
    </r>
  </si>
  <si>
    <r>
      <t>V</t>
    </r>
    <r>
      <rPr>
        <sz val="11"/>
        <rFont val="ＭＳ Ｐゴシック"/>
        <family val="3"/>
      </rPr>
      <t>-11K-50</t>
    </r>
  </si>
  <si>
    <r>
      <t>V</t>
    </r>
    <r>
      <rPr>
        <sz val="11"/>
        <rFont val="ＭＳ Ｐゴシック"/>
        <family val="3"/>
      </rPr>
      <t>-04-50</t>
    </r>
  </si>
  <si>
    <r>
      <t>V</t>
    </r>
    <r>
      <rPr>
        <sz val="11"/>
        <rFont val="ＭＳ Ｐゴシック"/>
        <family val="3"/>
      </rPr>
      <t>-01-50-S</t>
    </r>
  </si>
  <si>
    <r>
      <t>V</t>
    </r>
    <r>
      <rPr>
        <sz val="11"/>
        <rFont val="ＭＳ Ｐゴシック"/>
        <family val="3"/>
      </rPr>
      <t>-03-50-S</t>
    </r>
  </si>
  <si>
    <r>
      <t>V</t>
    </r>
    <r>
      <rPr>
        <sz val="11"/>
        <rFont val="ＭＳ Ｐゴシック"/>
        <family val="3"/>
      </rPr>
      <t>-05-50-S</t>
    </r>
  </si>
  <si>
    <r>
      <t>V</t>
    </r>
    <r>
      <rPr>
        <sz val="11"/>
        <rFont val="ＭＳ Ｐゴシック"/>
        <family val="3"/>
      </rPr>
      <t>-05K-50-S</t>
    </r>
  </si>
  <si>
    <r>
      <t>V</t>
    </r>
    <r>
      <rPr>
        <sz val="11"/>
        <rFont val="ＭＳ Ｐゴシック"/>
        <family val="3"/>
      </rPr>
      <t>-06-50-S</t>
    </r>
  </si>
  <si>
    <r>
      <t>V</t>
    </r>
    <r>
      <rPr>
        <sz val="11"/>
        <rFont val="ＭＳ Ｐゴシック"/>
        <family val="3"/>
      </rPr>
      <t>-06K-50-S</t>
    </r>
  </si>
  <si>
    <r>
      <t>V</t>
    </r>
    <r>
      <rPr>
        <sz val="11"/>
        <rFont val="ＭＳ Ｐゴシック"/>
        <family val="3"/>
      </rPr>
      <t>-08-50-S</t>
    </r>
  </si>
  <si>
    <r>
      <t>V</t>
    </r>
    <r>
      <rPr>
        <sz val="11"/>
        <rFont val="ＭＳ Ｐゴシック"/>
        <family val="3"/>
      </rPr>
      <t>-09-50-S</t>
    </r>
  </si>
  <si>
    <r>
      <t>V</t>
    </r>
    <r>
      <rPr>
        <sz val="11"/>
        <rFont val="ＭＳ Ｐゴシック"/>
        <family val="3"/>
      </rPr>
      <t>-07-50-S</t>
    </r>
  </si>
  <si>
    <r>
      <t>V</t>
    </r>
    <r>
      <rPr>
        <sz val="11"/>
        <rFont val="ＭＳ Ｐゴシック"/>
        <family val="3"/>
      </rPr>
      <t>-10K-50-S</t>
    </r>
  </si>
  <si>
    <r>
      <t>V</t>
    </r>
    <r>
      <rPr>
        <sz val="11"/>
        <rFont val="ＭＳ Ｐゴシック"/>
        <family val="3"/>
      </rPr>
      <t>-11-50-S</t>
    </r>
  </si>
  <si>
    <r>
      <t>V</t>
    </r>
    <r>
      <rPr>
        <sz val="11"/>
        <rFont val="ＭＳ Ｐゴシック"/>
        <family val="3"/>
      </rPr>
      <t>-11K-50-S</t>
    </r>
  </si>
  <si>
    <r>
      <t>V</t>
    </r>
    <r>
      <rPr>
        <sz val="11"/>
        <rFont val="ＭＳ Ｐゴシック"/>
        <family val="3"/>
      </rPr>
      <t>-04-50-S</t>
    </r>
  </si>
  <si>
    <r>
      <t>R</t>
    </r>
    <r>
      <rPr>
        <sz val="11"/>
        <rFont val="ＭＳ Ｐゴシック"/>
        <family val="3"/>
      </rPr>
      <t>-01-50</t>
    </r>
  </si>
  <si>
    <r>
      <t>R</t>
    </r>
    <r>
      <rPr>
        <sz val="11"/>
        <rFont val="ＭＳ Ｐゴシック"/>
        <family val="3"/>
      </rPr>
      <t>-03-50</t>
    </r>
  </si>
  <si>
    <r>
      <t>R</t>
    </r>
    <r>
      <rPr>
        <sz val="11"/>
        <rFont val="ＭＳ Ｐゴシック"/>
        <family val="3"/>
      </rPr>
      <t>-05-50</t>
    </r>
  </si>
  <si>
    <r>
      <t>R</t>
    </r>
    <r>
      <rPr>
        <sz val="11"/>
        <rFont val="ＭＳ Ｐゴシック"/>
        <family val="3"/>
      </rPr>
      <t>-06-50</t>
    </r>
  </si>
  <si>
    <r>
      <t>R</t>
    </r>
    <r>
      <rPr>
        <sz val="11"/>
        <rFont val="ＭＳ Ｐゴシック"/>
        <family val="3"/>
      </rPr>
      <t>-08-50</t>
    </r>
  </si>
  <si>
    <r>
      <t>R</t>
    </r>
    <r>
      <rPr>
        <sz val="11"/>
        <rFont val="ＭＳ Ｐゴシック"/>
        <family val="3"/>
      </rPr>
      <t>-09-50</t>
    </r>
  </si>
  <si>
    <r>
      <t>R</t>
    </r>
    <r>
      <rPr>
        <sz val="11"/>
        <rFont val="ＭＳ Ｐゴシック"/>
        <family val="3"/>
      </rPr>
      <t>-07-50</t>
    </r>
  </si>
  <si>
    <r>
      <t>R</t>
    </r>
    <r>
      <rPr>
        <sz val="11"/>
        <rFont val="ＭＳ Ｐゴシック"/>
        <family val="3"/>
      </rPr>
      <t>-04-50</t>
    </r>
  </si>
  <si>
    <r>
      <t>R</t>
    </r>
    <r>
      <rPr>
        <sz val="11"/>
        <rFont val="ＭＳ Ｐゴシック"/>
        <family val="3"/>
      </rPr>
      <t>-01-50-S</t>
    </r>
  </si>
  <si>
    <r>
      <t>R</t>
    </r>
    <r>
      <rPr>
        <sz val="11"/>
        <rFont val="ＭＳ Ｐゴシック"/>
        <family val="3"/>
      </rPr>
      <t>-03-50-S</t>
    </r>
  </si>
  <si>
    <r>
      <t>R</t>
    </r>
    <r>
      <rPr>
        <sz val="11"/>
        <rFont val="ＭＳ Ｐゴシック"/>
        <family val="3"/>
      </rPr>
      <t>-05-50-S</t>
    </r>
  </si>
  <si>
    <r>
      <t>R</t>
    </r>
    <r>
      <rPr>
        <sz val="11"/>
        <rFont val="ＭＳ Ｐゴシック"/>
        <family val="3"/>
      </rPr>
      <t>-06-50-S</t>
    </r>
  </si>
  <si>
    <r>
      <t>R</t>
    </r>
    <r>
      <rPr>
        <sz val="11"/>
        <rFont val="ＭＳ Ｐゴシック"/>
        <family val="3"/>
      </rPr>
      <t>-08-50-S</t>
    </r>
  </si>
  <si>
    <r>
      <t>R</t>
    </r>
    <r>
      <rPr>
        <sz val="11"/>
        <rFont val="ＭＳ Ｐゴシック"/>
        <family val="3"/>
      </rPr>
      <t>-09-50-S</t>
    </r>
  </si>
  <si>
    <r>
      <t>R</t>
    </r>
    <r>
      <rPr>
        <sz val="11"/>
        <rFont val="ＭＳ Ｐゴシック"/>
        <family val="3"/>
      </rPr>
      <t>-07-50-S</t>
    </r>
  </si>
  <si>
    <r>
      <t>R</t>
    </r>
    <r>
      <rPr>
        <sz val="11"/>
        <rFont val="ＭＳ Ｐゴシック"/>
        <family val="3"/>
      </rPr>
      <t>-04-50-S</t>
    </r>
  </si>
  <si>
    <t>V-01-50</t>
  </si>
  <si>
    <r>
      <t xml:space="preserve"> </t>
    </r>
    <r>
      <rPr>
        <sz val="11"/>
        <rFont val="ＭＳ Ｐゴシック"/>
        <family val="3"/>
      </rPr>
      <t xml:space="preserve"> </t>
    </r>
    <r>
      <rPr>
        <sz val="11"/>
        <rFont val="ＭＳ Ｐゴシック"/>
        <family val="3"/>
      </rPr>
      <t>瀝青安定処理混合物</t>
    </r>
  </si>
  <si>
    <r>
      <t xml:space="preserve"> </t>
    </r>
    <r>
      <rPr>
        <sz val="11"/>
        <rFont val="ＭＳ Ｐゴシック"/>
        <family val="3"/>
      </rPr>
      <t xml:space="preserve"> </t>
    </r>
    <r>
      <rPr>
        <sz val="11"/>
        <rFont val="ＭＳ Ｐゴシック"/>
        <family val="3"/>
      </rPr>
      <t>①粗粒度アスファルト混合物(20)</t>
    </r>
  </si>
  <si>
    <t>　②密粒度アスファルト混合物(20)</t>
  </si>
  <si>
    <t>　②密粒度アスファルト混合物(20)改質Ⅱ型</t>
  </si>
  <si>
    <t>　②密粒度アスファルト混合物(13)</t>
  </si>
  <si>
    <t>　②密粒度アスファルト混合物(13)改質Ⅱ型</t>
  </si>
  <si>
    <t>　⑤密粒度アスファルト混合物(20F)</t>
  </si>
  <si>
    <t>　⑤密粒度アスファルト混合物(13F)</t>
  </si>
  <si>
    <t>56.0以上</t>
  </si>
  <si>
    <t>250以上</t>
  </si>
  <si>
    <t>4.5～6</t>
  </si>
  <si>
    <t>H25.3.22改定版</t>
  </si>
  <si>
    <t>２５０　以上</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</si>
</sst>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_ "/>
    <numFmt numFmtId="179" formatCode="0.000_ "/>
    <numFmt numFmtId="180" formatCode="0.00_ "/>
    <numFmt numFmtId="181" formatCode="0_ "/>
    <numFmt numFmtId="182" formatCode="&quot;¥&quot;#,##0.0;&quot;¥&quot;\-#,##0.0"/>
    <numFmt numFmtId="183" formatCode="#,##0.0_ "/>
    <numFmt numFmtId="184" formatCode="0.0000_ "/>
    <numFmt numFmtId="185" formatCode="0.0_);[Red]\(0.0\)"/>
    <numFmt numFmtId="186" formatCode="[$-411]ggge&quot;年&quot;m&quot;月&quot;d&quot;日&quot;;@"/>
    <numFmt numFmtId="187" formatCode="&quot;△&quot;\ #,##0;&quot;▲&quot;\ #,##0"/>
    <numFmt numFmtId="188" formatCode="#,##0.00_ "/>
    <numFmt numFmtId="189" formatCode="0.000_);[Red]\(0.000\)"/>
    <numFmt numFmtId="190" formatCode="0.00_);[Red]\(0.00\)"/>
    <numFmt numFmtId="191" formatCode="0_);[Red]\(0\)"/>
    <numFmt numFmtId="192" formatCode="&quot;（&quot;General"/>
    <numFmt numFmtId="193" formatCode="\'\(\'General"/>
    <numFmt numFmtId="194" formatCode="[&lt;=999]000;[&lt;=99999]000\-00;000\-0000"/>
    <numFmt numFmtId="195" formatCode="#,##0.0_);[Red]\(#,##0.0\)"/>
    <numFmt numFmtId="196" formatCode="#,##0.000_);[Red]\(#,##0.000\)"/>
    <numFmt numFmtId="197" formatCode="#,##0.00_);[Red]\(#,##0.00\)"/>
    <numFmt numFmtId="198" formatCode="#,##0_);[Red]\(#,##0\)"/>
    <numFmt numFmtId="199" formatCode="#,##0.0"/>
    <numFmt numFmtId="200" formatCode="0;_㐀"/>
    <numFmt numFmtId="201" formatCode="0.00;_吀"/>
    <numFmt numFmtId="202" formatCode="#,##0.000"/>
    <numFmt numFmtId="203" formatCode="0;_쀀"/>
    <numFmt numFmtId="204" formatCode="0.0\ "/>
    <numFmt numFmtId="205" formatCode="0.000\ "/>
    <numFmt numFmtId="206" formatCode="0.00\ "/>
    <numFmt numFmtId="207" formatCode="0.0\ \ "/>
    <numFmt numFmtId="208" formatCode="0.000\ _ "/>
    <numFmt numFmtId="209" formatCode="0.00\ _ "/>
    <numFmt numFmtId="210" formatCode="0.0\ _ "/>
    <numFmt numFmtId="211" formatCode="0.0\ \ \ "/>
    <numFmt numFmtId="212" formatCode="0.0000"/>
    <numFmt numFmtId="213" formatCode="mmm\-yyyy"/>
    <numFmt numFmtId="214" formatCode="&quot;Yes&quot;;&quot;Yes&quot;;&quot;No&quot;"/>
    <numFmt numFmtId="215" formatCode="&quot;True&quot;;&quot;True&quot;;&quot;False&quot;"/>
    <numFmt numFmtId="216" formatCode="&quot;On&quot;;&quot;On&quot;;&quot;Off&quot;"/>
    <numFmt numFmtId="217" formatCode="[$€-2]\ #,##0.00_);[Red]\([$€-2]\ #,##0.00\)"/>
    <numFmt numFmtId="218" formatCode="#,##0_ "/>
    <numFmt numFmtId="219" formatCode="0;_⠀"/>
    <numFmt numFmtId="220" formatCode="0;_ࠀ"/>
    <numFmt numFmtId="221" formatCode="0;_吀"/>
    <numFmt numFmtId="222" formatCode="0.0;_吀"/>
    <numFmt numFmtId="223" formatCode="0.0;_㐀"/>
    <numFmt numFmtId="224" formatCode="0_);\(0\)"/>
    <numFmt numFmtId="225" formatCode="0.00_);\(0.00\)"/>
    <numFmt numFmtId="226" formatCode="\(*.**\ \)"/>
    <numFmt numFmtId="227" formatCode="[DBNum3][$-411]0"/>
    <numFmt numFmtId="228" formatCode="\(0.00\)_ "/>
    <numFmt numFmtId="229" formatCode="\(0.000\)_ "/>
    <numFmt numFmtId="230" formatCode="\(0.0\)_ "/>
    <numFmt numFmtId="231" formatCode="\(0\)_ "/>
  </numFmts>
  <fonts count="72">
    <font>
      <sz val="11"/>
      <name val="ＭＳ Ｐゴシック"/>
      <family val="3"/>
    </font>
    <font>
      <sz val="6"/>
      <name val="ＭＳ Ｐゴシック"/>
      <family val="3"/>
    </font>
    <font>
      <sz val="9"/>
      <name val="ＭＳ Ｐゴシック"/>
      <family val="3"/>
    </font>
    <font>
      <sz val="8"/>
      <name val="ＭＳ Ｐゴシック"/>
      <family val="3"/>
    </font>
    <font>
      <sz val="16"/>
      <name val="ＭＳ Ｐゴシック"/>
      <family val="3"/>
    </font>
    <font>
      <sz val="10"/>
      <name val="ＭＳ Ｐゴシック"/>
      <family val="3"/>
    </font>
    <font>
      <sz val="9"/>
      <color indexed="10"/>
      <name val="ＭＳ Ｐゴシック"/>
      <family val="3"/>
    </font>
    <font>
      <sz val="12"/>
      <name val="ＭＳ Ｐゴシック"/>
      <family val="3"/>
    </font>
    <font>
      <sz val="11"/>
      <color indexed="10"/>
      <name val="ＭＳ Ｐゴシック"/>
      <family val="3"/>
    </font>
    <font>
      <sz val="8"/>
      <color indexed="10"/>
      <name val="ＭＳ Ｐゴシック"/>
      <family val="3"/>
    </font>
    <font>
      <sz val="18"/>
      <name val="ＭＳ Ｐゴシック"/>
      <family val="3"/>
    </font>
    <font>
      <sz val="11"/>
      <name val="ＭＳ 明朝"/>
      <family val="1"/>
    </font>
    <font>
      <sz val="14"/>
      <color indexed="10"/>
      <name val="ＭＳ Ｐゴシック"/>
      <family val="3"/>
    </font>
    <font>
      <b/>
      <sz val="20"/>
      <name val="ＭＳ Ｐゴシック"/>
      <family val="3"/>
    </font>
    <font>
      <sz val="14"/>
      <name val="ＭＳ Ｐゴシック"/>
      <family val="3"/>
    </font>
    <font>
      <sz val="9"/>
      <color indexed="48"/>
      <name val="ＭＳ Ｐゴシック"/>
      <family val="3"/>
    </font>
    <font>
      <sz val="11"/>
      <color indexed="12"/>
      <name val="ＭＳ Ｐゴシック"/>
      <family val="3"/>
    </font>
    <font>
      <b/>
      <sz val="9"/>
      <name val="ＭＳ Ｐゴシック"/>
      <family val="3"/>
    </font>
    <font>
      <sz val="11"/>
      <color indexed="8"/>
      <name val="ＭＳ Ｐゴシック"/>
      <family val="3"/>
    </font>
    <font>
      <u val="single"/>
      <sz val="8.25"/>
      <color indexed="12"/>
      <name val="ＭＳ Ｐゴシック"/>
      <family val="3"/>
    </font>
    <font>
      <u val="single"/>
      <sz val="8.25"/>
      <color indexed="36"/>
      <name val="ＭＳ Ｐゴシック"/>
      <family val="3"/>
    </font>
    <font>
      <sz val="16"/>
      <color indexed="8"/>
      <name val="ＭＳ Ｐゴシック"/>
      <family val="3"/>
    </font>
    <font>
      <sz val="12"/>
      <color indexed="8"/>
      <name val="ＭＳ Ｐゴシック"/>
      <family val="3"/>
    </font>
    <font>
      <vertAlign val="superscript"/>
      <sz val="12"/>
      <name val="ＭＳ Ｐゴシック"/>
      <family val="3"/>
    </font>
    <font>
      <sz val="10"/>
      <color indexed="8"/>
      <name val="ＭＳ Ｐゴシック"/>
      <family val="3"/>
    </font>
    <font>
      <sz val="9"/>
      <color indexed="8"/>
      <name val="ＭＳ Ｐゴシック"/>
      <family val="3"/>
    </font>
    <font>
      <sz val="12"/>
      <color indexed="12"/>
      <name val="ＭＳ Ｐゴシック"/>
      <family val="3"/>
    </font>
    <font>
      <sz val="8"/>
      <name val="ＭＳ Ｐ明朝"/>
      <family val="1"/>
    </font>
    <font>
      <strike/>
      <sz val="12"/>
      <name val="ＭＳ Ｐゴシック"/>
      <family val="3"/>
    </font>
    <font>
      <strike/>
      <sz val="11"/>
      <name val="ＭＳ Ｐゴシック"/>
      <family val="3"/>
    </font>
    <font>
      <sz val="14"/>
      <color indexed="10"/>
      <name val="ＭＳ Ｐ明朝"/>
      <family val="1"/>
    </font>
    <font>
      <sz val="10"/>
      <color indexed="12"/>
      <name val="ＭＳ Ｐ明朝"/>
      <family val="1"/>
    </font>
    <font>
      <sz val="8"/>
      <color indexed="10"/>
      <name val="ＭＳ Ｐ明朝"/>
      <family val="1"/>
    </font>
    <font>
      <sz val="14"/>
      <name val="ＭＳ Ｐ明朝"/>
      <family val="1"/>
    </font>
    <font>
      <sz val="14"/>
      <name val="ＭＳ 明朝"/>
      <family val="1"/>
    </font>
    <font>
      <b/>
      <sz val="14"/>
      <name val="ＭＳ Ｐ明朝"/>
      <family val="1"/>
    </font>
    <font>
      <b/>
      <sz val="11"/>
      <color indexed="1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3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hair"/>
      <bottom style="hair"/>
    </border>
    <border>
      <left style="thin"/>
      <right>
        <color indexed="63"/>
      </right>
      <top style="hair"/>
      <bottom style="thin"/>
    </border>
    <border diagonalUp="1">
      <left style="hair"/>
      <right style="double"/>
      <top style="thin"/>
      <bottom style="hair"/>
      <diagonal style="hair"/>
    </border>
    <border diagonalUp="1">
      <left style="thin"/>
      <right style="hair"/>
      <top style="hair"/>
      <bottom style="thin"/>
      <diagonal style="hair"/>
    </border>
    <border diagonalUp="1">
      <left style="hair"/>
      <right style="thin"/>
      <top style="hair"/>
      <bottom style="thin"/>
      <diagonal style="hair"/>
    </border>
    <border diagonalUp="1">
      <left style="hair"/>
      <right style="double"/>
      <top style="hair"/>
      <bottom style="thin"/>
      <diagonal style="hair"/>
    </border>
    <border diagonalUp="1">
      <left style="double"/>
      <right style="hair"/>
      <top style="hair"/>
      <bottom style="thin"/>
      <diagonal style="hair"/>
    </border>
    <border>
      <left>
        <color indexed="63"/>
      </left>
      <right style="double"/>
      <top style="hair"/>
      <bottom style="hair"/>
    </border>
    <border>
      <left>
        <color indexed="63"/>
      </left>
      <right style="double"/>
      <top style="hair"/>
      <bottom style="thin"/>
    </border>
    <border>
      <left style="double"/>
      <right>
        <color indexed="63"/>
      </right>
      <top style="thin"/>
      <bottom style="thin"/>
    </border>
    <border>
      <left>
        <color indexed="63"/>
      </left>
      <right style="double"/>
      <top style="thin"/>
      <bottom style="thin"/>
    </border>
    <border diagonalUp="1">
      <left style="double"/>
      <right style="hair"/>
      <top style="thin"/>
      <bottom style="hair"/>
      <diagonal style="hair"/>
    </border>
    <border diagonalUp="1">
      <left style="double"/>
      <right style="hair"/>
      <top style="hair"/>
      <bottom style="hair"/>
      <diagonal style="hair"/>
    </border>
    <border diagonalUp="1">
      <left style="hair"/>
      <right style="double"/>
      <top style="hair"/>
      <bottom style="hair"/>
      <diagonal style="hair"/>
    </border>
    <border>
      <left>
        <color indexed="63"/>
      </left>
      <right style="double"/>
      <top style="hair"/>
      <bottom>
        <color indexed="63"/>
      </bottom>
    </border>
    <border>
      <left style="double"/>
      <right style="hair"/>
      <top>
        <color indexed="63"/>
      </top>
      <bottom style="hair"/>
    </border>
    <border>
      <left style="hair"/>
      <right style="thin"/>
      <top>
        <color indexed="63"/>
      </top>
      <bottom style="hair"/>
    </border>
    <border>
      <left style="thin"/>
      <right style="hair"/>
      <top>
        <color indexed="63"/>
      </top>
      <bottom style="hair"/>
    </border>
    <border>
      <left style="hair"/>
      <right style="double"/>
      <top>
        <color indexed="63"/>
      </top>
      <bottom style="hair"/>
    </border>
    <border>
      <left style="thin"/>
      <right style="thin"/>
      <top>
        <color indexed="63"/>
      </top>
      <bottom style="hair"/>
    </border>
    <border>
      <left style="thin"/>
      <right>
        <color indexed="63"/>
      </right>
      <top>
        <color indexed="63"/>
      </top>
      <bottom style="hair"/>
    </border>
    <border>
      <left>
        <color indexed="63"/>
      </left>
      <right style="double"/>
      <top>
        <color indexed="63"/>
      </top>
      <bottom style="hair"/>
    </border>
    <border>
      <left>
        <color indexed="63"/>
      </left>
      <right style="double"/>
      <top style="thin"/>
      <bottom>
        <color indexed="63"/>
      </bottom>
    </border>
    <border>
      <left style="hair"/>
      <right>
        <color indexed="63"/>
      </right>
      <top>
        <color indexed="63"/>
      </top>
      <bottom style="hair"/>
    </border>
    <border>
      <left style="thin"/>
      <right style="hair"/>
      <top>
        <color indexed="63"/>
      </top>
      <bottom style="thin"/>
    </border>
    <border>
      <left style="hair"/>
      <right style="thin"/>
      <top>
        <color indexed="63"/>
      </top>
      <bottom style="thin"/>
    </border>
    <border>
      <left style="hair"/>
      <right style="double"/>
      <top>
        <color indexed="63"/>
      </top>
      <bottom style="thin"/>
    </border>
    <border>
      <left style="thin"/>
      <right style="hair"/>
      <top>
        <color indexed="63"/>
      </top>
      <bottom>
        <color indexed="63"/>
      </bottom>
    </border>
    <border>
      <left style="hair"/>
      <right style="thin"/>
      <top>
        <color indexed="63"/>
      </top>
      <bottom>
        <color indexed="63"/>
      </bottom>
    </border>
    <border>
      <left style="hair"/>
      <right style="double"/>
      <top>
        <color indexed="63"/>
      </top>
      <bottom>
        <color indexed="63"/>
      </bottom>
    </border>
    <border>
      <left>
        <color indexed="63"/>
      </left>
      <right style="double"/>
      <top>
        <color indexed="63"/>
      </top>
      <bottom>
        <color indexed="63"/>
      </bottom>
    </border>
    <border>
      <left style="double"/>
      <right style="hair"/>
      <top>
        <color indexed="63"/>
      </top>
      <bottom>
        <color indexed="63"/>
      </bottom>
    </border>
    <border>
      <left style="hair"/>
      <right>
        <color indexed="63"/>
      </right>
      <top>
        <color indexed="63"/>
      </top>
      <bottom>
        <color indexed="63"/>
      </bottom>
    </border>
    <border>
      <left style="thin"/>
      <right>
        <color indexed="63"/>
      </right>
      <top>
        <color indexed="63"/>
      </top>
      <bottom>
        <color indexed="63"/>
      </bottom>
    </border>
    <border>
      <left style="double"/>
      <right>
        <color indexed="63"/>
      </right>
      <top>
        <color indexed="63"/>
      </top>
      <bottom style="hair"/>
    </border>
    <border>
      <left>
        <color indexed="63"/>
      </left>
      <right>
        <color indexed="63"/>
      </right>
      <top>
        <color indexed="63"/>
      </top>
      <bottom style="hair"/>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hair"/>
      <bottom>
        <color indexed="63"/>
      </bottom>
    </border>
    <border>
      <left style="double"/>
      <right>
        <color indexed="63"/>
      </right>
      <top>
        <color indexed="63"/>
      </top>
      <bottom>
        <color indexed="63"/>
      </bottom>
    </border>
    <border>
      <left style="double"/>
      <right>
        <color indexed="63"/>
      </right>
      <top style="hair"/>
      <bottom>
        <color indexed="63"/>
      </bottom>
    </border>
    <border>
      <left>
        <color indexed="63"/>
      </left>
      <right>
        <color indexed="63"/>
      </right>
      <top style="hair"/>
      <bottom>
        <color indexed="63"/>
      </bottom>
    </border>
    <border>
      <left>
        <color indexed="63"/>
      </left>
      <right style="hair"/>
      <top>
        <color indexed="63"/>
      </top>
      <bottom style="hair"/>
    </border>
    <border>
      <left>
        <color indexed="63"/>
      </left>
      <right style="hair"/>
      <top>
        <color indexed="63"/>
      </top>
      <bottom style="thin"/>
    </border>
    <border>
      <left style="thin"/>
      <right style="thin"/>
      <top style="hair"/>
      <bottom>
        <color indexed="63"/>
      </bottom>
    </border>
    <border>
      <left style="thin"/>
      <right style="thin"/>
      <top style="thin"/>
      <bottom>
        <color indexed="63"/>
      </bottom>
    </border>
    <border>
      <left>
        <color indexed="63"/>
      </left>
      <right style="double"/>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thin"/>
      <right style="thin"/>
      <top>
        <color indexed="63"/>
      </top>
      <bottom style="double"/>
    </border>
    <border>
      <left style="thin"/>
      <right style="hair"/>
      <top>
        <color indexed="63"/>
      </top>
      <bottom style="double"/>
    </border>
    <border>
      <left style="hair"/>
      <right style="hair"/>
      <top style="medium"/>
      <bottom style="double"/>
    </border>
    <border>
      <left style="medium"/>
      <right style="hair"/>
      <top>
        <color indexed="63"/>
      </top>
      <bottom>
        <color indexed="63"/>
      </bottom>
    </border>
    <border>
      <left style="hair"/>
      <right style="hair"/>
      <top>
        <color indexed="63"/>
      </top>
      <bottom style="hair"/>
    </border>
    <border>
      <left style="hair"/>
      <right style="hair"/>
      <top style="hair"/>
      <bottom style="hair"/>
    </border>
    <border>
      <left style="hair"/>
      <right style="double"/>
      <top style="hair"/>
      <bottom style="hair"/>
    </border>
    <border>
      <left>
        <color indexed="63"/>
      </left>
      <right style="hair"/>
      <top style="hair"/>
      <bottom style="hair"/>
    </border>
    <border>
      <left style="medium"/>
      <right style="hair"/>
      <top>
        <color indexed="63"/>
      </top>
      <bottom style="hair"/>
    </border>
    <border>
      <left style="medium"/>
      <right style="hair"/>
      <top style="hair"/>
      <bottom>
        <color indexed="63"/>
      </bottom>
    </border>
    <border>
      <left style="medium"/>
      <right style="hair"/>
      <top style="hair"/>
      <bottom style="hair"/>
    </border>
    <border>
      <left>
        <color indexed="63"/>
      </left>
      <right style="hair"/>
      <top style="hair"/>
      <bottom>
        <color indexed="63"/>
      </bottom>
    </border>
    <border>
      <left>
        <color indexed="63"/>
      </left>
      <right style="hair"/>
      <top>
        <color indexed="63"/>
      </top>
      <bottom style="double"/>
    </border>
    <border>
      <left style="hair"/>
      <right style="hair"/>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style="thin"/>
      <right style="thin"/>
      <top style="medium"/>
      <bottom style="medium"/>
    </border>
    <border>
      <left>
        <color indexed="63"/>
      </left>
      <right style="hair"/>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top style="thin"/>
      <bottom style="thin"/>
    </border>
    <border>
      <left style="medium"/>
      <right style="thin"/>
      <top>
        <color indexed="63"/>
      </top>
      <bottom style="medium"/>
    </border>
    <border>
      <left style="thin"/>
      <right>
        <color indexed="63"/>
      </right>
      <top style="thin"/>
      <bottom style="medium"/>
    </border>
    <border>
      <left>
        <color indexed="63"/>
      </left>
      <right style="thin"/>
      <top style="thin"/>
      <bottom style="medium"/>
    </border>
    <border>
      <left style="thin"/>
      <right style="thin"/>
      <top style="thin"/>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color indexed="63"/>
      </bottom>
    </border>
    <border>
      <left style="thin"/>
      <right style="thin"/>
      <top>
        <color indexed="63"/>
      </top>
      <bottom style="thin"/>
    </border>
    <border>
      <left>
        <color indexed="63"/>
      </left>
      <right>
        <color indexed="63"/>
      </right>
      <top style="hair"/>
      <bottom style="hair"/>
    </border>
    <border>
      <left style="medium"/>
      <right>
        <color indexed="63"/>
      </right>
      <top>
        <color indexed="63"/>
      </top>
      <bottom>
        <color indexed="63"/>
      </bottom>
    </border>
    <border>
      <left>
        <color indexed="63"/>
      </left>
      <right style="medium"/>
      <top style="hair"/>
      <bottom style="hair"/>
    </border>
    <border>
      <left>
        <color indexed="63"/>
      </left>
      <right style="medium"/>
      <top style="hair"/>
      <bottom>
        <color indexed="63"/>
      </bottom>
    </border>
    <border>
      <left style="hair"/>
      <right>
        <color indexed="63"/>
      </right>
      <top style="hair"/>
      <bottom style="hair"/>
    </border>
    <border>
      <left>
        <color indexed="63"/>
      </left>
      <right style="medium"/>
      <top>
        <color indexed="63"/>
      </top>
      <bottom>
        <color indexed="63"/>
      </bottom>
    </border>
    <border>
      <left style="thin"/>
      <right style="hair"/>
      <top style="hair"/>
      <bottom>
        <color indexed="63"/>
      </bottom>
    </border>
    <border>
      <left style="hair"/>
      <right style="double"/>
      <top style="hair"/>
      <bottom>
        <color indexed="63"/>
      </bottom>
    </border>
    <border>
      <left>
        <color indexed="63"/>
      </left>
      <right style="hair"/>
      <top style="thin"/>
      <bottom>
        <color indexed="63"/>
      </bottom>
    </border>
    <border>
      <left style="hair"/>
      <right style="thin"/>
      <top style="thin"/>
      <bottom>
        <color indexed="63"/>
      </bottom>
    </border>
    <border>
      <left style="hair"/>
      <right style="thin"/>
      <top style="hair"/>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double"/>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double"/>
    </border>
    <border>
      <left>
        <color indexed="63"/>
      </left>
      <right style="medium"/>
      <top style="thin"/>
      <bottom style="double"/>
    </border>
    <border>
      <left>
        <color indexed="63"/>
      </left>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medium"/>
      <top style="thin"/>
      <bottom>
        <color indexed="63"/>
      </bottom>
    </border>
    <border>
      <left style="thin"/>
      <right style="double"/>
      <top style="thin"/>
      <bottom style="thin"/>
    </border>
    <border>
      <left style="hair"/>
      <right>
        <color indexed="63"/>
      </right>
      <top>
        <color indexed="63"/>
      </top>
      <bottom style="thin"/>
    </border>
    <border>
      <left>
        <color indexed="63"/>
      </left>
      <right style="double"/>
      <top>
        <color indexed="63"/>
      </top>
      <bottom style="thin"/>
    </border>
    <border>
      <left style="double"/>
      <right style="hair"/>
      <top style="thin"/>
      <bottom>
        <color indexed="63"/>
      </bottom>
    </border>
    <border>
      <left style="hair"/>
      <right style="double"/>
      <top style="thin"/>
      <bottom>
        <color indexed="63"/>
      </bottom>
    </border>
    <border>
      <left style="thin"/>
      <right style="hair"/>
      <top style="thin"/>
      <bottom>
        <color indexed="63"/>
      </bottom>
    </border>
    <border>
      <left style="double"/>
      <right style="hair"/>
      <top style="thin"/>
      <bottom style="hair"/>
    </border>
    <border>
      <left style="hair"/>
      <right style="thin"/>
      <top style="hair"/>
      <bottom style="hair"/>
    </border>
    <border>
      <left style="thin"/>
      <right style="hair"/>
      <top style="hair"/>
      <bottom style="hair"/>
    </border>
    <border diagonalUp="1">
      <left style="thin"/>
      <right style="hair"/>
      <top style="thin"/>
      <bottom style="hair"/>
      <diagonal style="hair"/>
    </border>
    <border diagonalUp="1">
      <left style="hair"/>
      <right style="thin"/>
      <top style="thin"/>
      <bottom style="hair"/>
      <diagonal style="hair"/>
    </border>
    <border>
      <left style="double"/>
      <right style="hair"/>
      <top style="hair"/>
      <bottom style="hair"/>
    </border>
    <border>
      <left style="double"/>
      <right style="hair"/>
      <top style="hair"/>
      <bottom>
        <color indexed="63"/>
      </bottom>
    </border>
    <border>
      <left style="hair"/>
      <right style="thin"/>
      <top style="hair"/>
      <bottom style="thin"/>
    </border>
    <border>
      <left style="hair"/>
      <right style="double"/>
      <top style="hair"/>
      <bottom style="thin"/>
    </border>
    <border>
      <left style="hair"/>
      <right>
        <color indexed="63"/>
      </right>
      <top style="thin"/>
      <bottom>
        <color indexed="63"/>
      </bottom>
    </border>
    <border>
      <left style="hair"/>
      <right>
        <color indexed="63"/>
      </right>
      <top style="hair"/>
      <bottom>
        <color indexed="63"/>
      </bottom>
    </border>
    <border>
      <left style="thin"/>
      <right>
        <color indexed="63"/>
      </right>
      <top>
        <color indexed="63"/>
      </top>
      <bottom style="thin"/>
    </border>
    <border>
      <left>
        <color indexed="63"/>
      </left>
      <right style="hair"/>
      <top style="double"/>
      <bottom style="hair"/>
    </border>
    <border>
      <left>
        <color indexed="63"/>
      </left>
      <right>
        <color indexed="63"/>
      </right>
      <top style="double"/>
      <bottom style="hair"/>
    </border>
    <border>
      <left style="hair"/>
      <right style="medium"/>
      <top style="double"/>
      <bottom style="hair"/>
    </border>
    <border>
      <left>
        <color indexed="63"/>
      </left>
      <right style="medium"/>
      <top style="double"/>
      <bottom style="hair"/>
    </border>
    <border>
      <left style="double"/>
      <right>
        <color indexed="63"/>
      </right>
      <top style="thin"/>
      <bottom style="double"/>
    </border>
    <border>
      <left>
        <color indexed="63"/>
      </left>
      <right style="thin"/>
      <top style="hair"/>
      <bottom>
        <color indexed="63"/>
      </bottom>
    </border>
    <border>
      <left>
        <color indexed="63"/>
      </left>
      <right style="hair"/>
      <top style="medium"/>
      <bottom style="double"/>
    </border>
    <border>
      <left style="hair"/>
      <right style="medium"/>
      <top>
        <color indexed="63"/>
      </top>
      <bottom style="hair"/>
    </border>
    <border>
      <left style="hair"/>
      <right style="medium"/>
      <top style="hair"/>
      <bottom style="hair"/>
    </border>
    <border>
      <left style="hair"/>
      <right>
        <color indexed="63"/>
      </right>
      <top>
        <color indexed="63"/>
      </top>
      <bottom style="double"/>
    </border>
    <border>
      <left style="hair"/>
      <right style="medium"/>
      <top style="thin"/>
      <bottom style="double"/>
    </border>
    <border>
      <left style="hair"/>
      <right style="hair"/>
      <top style="hair"/>
      <bottom style="thin"/>
    </border>
    <border>
      <left style="double"/>
      <right>
        <color indexed="63"/>
      </right>
      <top style="hair"/>
      <bottom style="double"/>
    </border>
    <border>
      <left>
        <color indexed="63"/>
      </left>
      <right>
        <color indexed="63"/>
      </right>
      <top style="hair"/>
      <bottom style="double"/>
    </border>
    <border>
      <left>
        <color indexed="63"/>
      </left>
      <right style="hair"/>
      <top style="hair"/>
      <bottom style="double"/>
    </border>
    <border>
      <left style="hair"/>
      <right style="thin"/>
      <top style="hair"/>
      <bottom style="double"/>
    </border>
    <border>
      <left style="thin"/>
      <right style="thin"/>
      <top style="hair"/>
      <bottom style="hair"/>
    </border>
    <border>
      <left style="hair"/>
      <right>
        <color indexed="63"/>
      </right>
      <top style="hair"/>
      <bottom style="medium"/>
    </border>
    <border diagonalUp="1">
      <left>
        <color indexed="63"/>
      </left>
      <right>
        <color indexed="63"/>
      </right>
      <top style="thin"/>
      <bottom style="hair"/>
      <diagonal style="hair"/>
    </border>
    <border diagonalUp="1">
      <left>
        <color indexed="63"/>
      </left>
      <right>
        <color indexed="63"/>
      </right>
      <top style="hair"/>
      <bottom style="hair"/>
      <diagonal style="hair"/>
    </border>
    <border diagonalUp="1">
      <left>
        <color indexed="63"/>
      </left>
      <right>
        <color indexed="63"/>
      </right>
      <top style="hair"/>
      <bottom style="thin"/>
      <diagonal style="hair"/>
    </border>
    <border>
      <left>
        <color indexed="63"/>
      </left>
      <right>
        <color indexed="63"/>
      </right>
      <top>
        <color indexed="63"/>
      </top>
      <bottom style="thin"/>
    </border>
    <border>
      <left style="thin"/>
      <right style="hair"/>
      <top style="hair"/>
      <bottom style="thin"/>
    </border>
    <border>
      <left style="hair"/>
      <right style="hair"/>
      <top style="thin"/>
      <bottom>
        <color indexed="63"/>
      </bottom>
    </border>
    <border>
      <left style="hair"/>
      <right style="hair"/>
      <top>
        <color indexed="63"/>
      </top>
      <bottom style="thin"/>
    </border>
    <border>
      <left style="hair"/>
      <right style="hair"/>
      <top>
        <color indexed="63"/>
      </top>
      <bottom>
        <color indexed="63"/>
      </bottom>
    </border>
    <border diagonalUp="1">
      <left style="hair"/>
      <right>
        <color indexed="63"/>
      </right>
      <top style="thin"/>
      <bottom style="hair"/>
      <diagonal style="hair"/>
    </border>
    <border diagonalUp="1">
      <left style="hair"/>
      <right>
        <color indexed="63"/>
      </right>
      <top style="hair"/>
      <bottom style="thin"/>
      <diagonal style="hair"/>
    </border>
    <border>
      <left style="hair"/>
      <right style="medium"/>
      <top style="medium"/>
      <bottom style="double"/>
    </border>
    <border>
      <left style="double"/>
      <right style="hair"/>
      <top style="hair"/>
      <bottom style="thin"/>
    </border>
    <border>
      <left style="double"/>
      <right style="hair"/>
      <top>
        <color indexed="63"/>
      </top>
      <bottom style="thin"/>
    </border>
    <border>
      <left style="hair"/>
      <right>
        <color indexed="63"/>
      </right>
      <top style="hair"/>
      <bottom style="thin"/>
    </border>
    <border>
      <left style="hair"/>
      <right style="hair"/>
      <top style="thin"/>
      <bottom style="hair"/>
    </border>
    <border>
      <left style="thin"/>
      <right style="thin"/>
      <top style="hair"/>
      <bottom style="thin"/>
    </border>
    <border>
      <left style="medium"/>
      <right style="hair"/>
      <top>
        <color indexed="63"/>
      </top>
      <bottom style="thin"/>
    </border>
    <border>
      <left>
        <color indexed="63"/>
      </left>
      <right style="thin"/>
      <top>
        <color indexed="63"/>
      </top>
      <bottom style="hair"/>
    </border>
    <border>
      <left>
        <color indexed="63"/>
      </left>
      <right style="thin"/>
      <top style="hair"/>
      <bottom style="hair"/>
    </border>
    <border>
      <left>
        <color indexed="63"/>
      </left>
      <right style="medium"/>
      <top style="thin"/>
      <bottom style="hair"/>
    </border>
    <border>
      <left>
        <color indexed="63"/>
      </left>
      <right style="medium"/>
      <top style="medium"/>
      <bottom style="thin"/>
    </border>
    <border>
      <left>
        <color indexed="63"/>
      </left>
      <right style="hair"/>
      <top style="hair"/>
      <bottom style="thin"/>
    </border>
    <border>
      <left style="hair"/>
      <right style="hair"/>
      <top style="double"/>
      <bottom style="hair"/>
    </border>
    <border>
      <left>
        <color indexed="63"/>
      </left>
      <right>
        <color indexed="63"/>
      </right>
      <top style="thin"/>
      <bottom style="hair"/>
    </border>
    <border>
      <left>
        <color indexed="63"/>
      </left>
      <right style="hair"/>
      <top style="double"/>
      <bottom style="double"/>
    </border>
    <border>
      <left style="hair"/>
      <right style="hair"/>
      <top style="hair"/>
      <bottom style="double"/>
    </border>
    <border>
      <left>
        <color indexed="63"/>
      </left>
      <right style="medium"/>
      <top style="hair"/>
      <bottom style="thin"/>
    </border>
    <border>
      <left>
        <color indexed="63"/>
      </left>
      <right style="medium"/>
      <top>
        <color indexed="63"/>
      </top>
      <bottom style="hair"/>
    </border>
    <border>
      <left style="hair"/>
      <right style="medium"/>
      <top style="hair"/>
      <bottom style="thin"/>
    </border>
    <border>
      <left style="hair"/>
      <right>
        <color indexed="63"/>
      </right>
      <top style="thin"/>
      <bottom style="hair"/>
    </border>
    <border>
      <left style="thin"/>
      <right style="double"/>
      <top style="thin"/>
      <bottom style="double"/>
    </border>
    <border>
      <left style="hair"/>
      <right style="hair"/>
      <top style="double"/>
      <bottom style="double"/>
    </border>
    <border>
      <left style="hair"/>
      <right style="medium"/>
      <top style="double"/>
      <bottom style="double"/>
    </border>
    <border>
      <left style="thin"/>
      <right style="thin"/>
      <top style="double"/>
      <bottom style="hair"/>
    </border>
    <border>
      <left style="medium"/>
      <right>
        <color indexed="63"/>
      </right>
      <top style="hair"/>
      <bottom style="hair"/>
    </border>
    <border>
      <left>
        <color indexed="63"/>
      </left>
      <right>
        <color indexed="63"/>
      </right>
      <top style="medium"/>
      <bottom style="medium"/>
    </border>
    <border>
      <left style="thin"/>
      <right style="hair"/>
      <top style="thin"/>
      <bottom style="hair"/>
    </border>
    <border diagonalUp="1">
      <left style="thin"/>
      <right style="hair"/>
      <top style="hair"/>
      <bottom style="hair"/>
      <diagonal style="hair"/>
    </border>
    <border>
      <left style="thin"/>
      <right style="double"/>
      <top>
        <color indexed="63"/>
      </top>
      <bottom style="thin"/>
    </border>
    <border>
      <left>
        <color indexed="63"/>
      </left>
      <right style="thin"/>
      <top style="double"/>
      <bottom style="double"/>
    </border>
    <border>
      <left style="thin"/>
      <right>
        <color indexed="63"/>
      </right>
      <top style="double"/>
      <bottom style="double"/>
    </border>
    <border>
      <left style="medium"/>
      <right>
        <color indexed="63"/>
      </right>
      <top style="medium"/>
      <bottom style="medium"/>
    </border>
    <border>
      <left style="thin"/>
      <right>
        <color indexed="63"/>
      </right>
      <top style="medium"/>
      <bottom style="medium"/>
    </border>
    <border>
      <left style="medium"/>
      <right>
        <color indexed="63"/>
      </right>
      <top style="medium"/>
      <bottom>
        <color indexed="63"/>
      </bottom>
    </border>
    <border>
      <left style="medium"/>
      <right style="medium"/>
      <top style="medium"/>
      <bottom>
        <color indexed="63"/>
      </bottom>
    </border>
    <border>
      <left style="thin"/>
      <right style="thin"/>
      <top style="thin"/>
      <bottom style="double"/>
    </border>
    <border>
      <left style="thin"/>
      <right>
        <color indexed="63"/>
      </right>
      <top style="thin"/>
      <bottom style="double"/>
    </border>
    <border>
      <left style="thin"/>
      <right style="thin"/>
      <top style="double"/>
      <bottom style="thin"/>
    </border>
    <border>
      <left style="thin"/>
      <right>
        <color indexed="63"/>
      </right>
      <top style="double"/>
      <bottom style="thin"/>
    </border>
    <border>
      <left>
        <color indexed="63"/>
      </left>
      <right style="thin"/>
      <top style="double"/>
      <bottom style="thin"/>
    </border>
    <border>
      <left>
        <color indexed="63"/>
      </left>
      <right style="medium"/>
      <top style="double"/>
      <bottom style="thin"/>
    </border>
    <border>
      <left style="medium"/>
      <right style="thin"/>
      <top style="double"/>
      <bottom style="double"/>
    </border>
    <border>
      <left style="thin"/>
      <right style="thin"/>
      <top style="double"/>
      <bottom style="double"/>
    </border>
    <border>
      <left style="medium"/>
      <right>
        <color indexed="63"/>
      </right>
      <top>
        <color indexed="63"/>
      </top>
      <bottom style="medium"/>
    </border>
    <border>
      <left style="hair"/>
      <right style="double"/>
      <top>
        <color indexed="63"/>
      </top>
      <bottom style="double"/>
    </border>
    <border>
      <left style="hair"/>
      <right style="hair"/>
      <top style="hair"/>
      <bottom>
        <color indexed="63"/>
      </bottom>
    </border>
    <border>
      <left style="hair"/>
      <right style="medium"/>
      <top style="hair"/>
      <bottom style="medium"/>
    </border>
    <border>
      <left>
        <color indexed="63"/>
      </left>
      <right style="medium"/>
      <top>
        <color indexed="63"/>
      </top>
      <bottom style="double"/>
    </border>
    <border diagonalUp="1">
      <left style="hair"/>
      <right style="hair"/>
      <top style="hair"/>
      <bottom style="hair"/>
      <diagonal style="thin"/>
    </border>
    <border diagonalUp="1">
      <left style="hair"/>
      <right style="medium"/>
      <top style="hair"/>
      <bottom style="hair"/>
      <diagonal style="thin"/>
    </border>
    <border diagonalUp="1">
      <left style="double"/>
      <right style="hair"/>
      <top style="hair"/>
      <bottom style="hair"/>
      <diagonal style="thin"/>
    </border>
    <border diagonalUp="1">
      <left>
        <color indexed="63"/>
      </left>
      <right style="medium"/>
      <top style="hair"/>
      <bottom style="hair"/>
      <diagonal style="thin"/>
    </border>
    <border diagonalUp="1">
      <left style="hair"/>
      <right style="hair"/>
      <top style="hair"/>
      <bottom style="thin"/>
      <diagonal style="thin"/>
    </border>
    <border diagonalUp="1">
      <left style="hair"/>
      <right style="hair"/>
      <top style="hair"/>
      <bottom>
        <color indexed="63"/>
      </bottom>
      <diagonal style="thin"/>
    </border>
    <border diagonalUp="1">
      <left style="hair"/>
      <right style="medium"/>
      <top style="hair"/>
      <bottom>
        <color indexed="63"/>
      </bottom>
      <diagonal style="thin"/>
    </border>
    <border diagonalUp="1">
      <left style="double"/>
      <right style="hair"/>
      <top style="hair"/>
      <bottom style="thin"/>
      <diagonal style="thin"/>
    </border>
    <border diagonalUp="1">
      <left style="hair"/>
      <right style="hair"/>
      <top style="hair"/>
      <bottom style="hair"/>
      <diagonal style="hair"/>
    </border>
    <border diagonalUp="1">
      <left>
        <color indexed="63"/>
      </left>
      <right style="medium"/>
      <top style="hair"/>
      <bottom style="hair"/>
      <diagonal style="hair"/>
    </border>
    <border diagonalUp="1">
      <left style="hair"/>
      <right style="medium"/>
      <top style="hair"/>
      <bottom style="hair"/>
      <diagonal style="hair"/>
    </border>
    <border diagonalUp="1">
      <left style="hair"/>
      <right style="thin"/>
      <top style="hair"/>
      <bottom>
        <color indexed="63"/>
      </bottom>
      <diagonal style="hair"/>
    </border>
    <border diagonalUp="1">
      <left style="hair"/>
      <right style="thin"/>
      <top>
        <color indexed="63"/>
      </top>
      <bottom style="hair"/>
      <diagonal style="hair"/>
    </border>
    <border diagonalUp="1">
      <left style="thin"/>
      <right style="hair"/>
      <top style="hair"/>
      <bottom>
        <color indexed="63"/>
      </bottom>
      <diagonal style="hair"/>
    </border>
    <border diagonalUp="1">
      <left style="thin"/>
      <right style="hair"/>
      <top>
        <color indexed="63"/>
      </top>
      <bottom style="hair"/>
      <diagonal style="hair"/>
    </border>
    <border diagonalUp="1">
      <left style="hair"/>
      <right style="double"/>
      <top style="hair"/>
      <bottom>
        <color indexed="63"/>
      </bottom>
      <diagonal style="hair"/>
    </border>
    <border diagonalUp="1">
      <left style="hair"/>
      <right style="double"/>
      <top>
        <color indexed="63"/>
      </top>
      <bottom style="hair"/>
      <diagonal style="hair"/>
    </border>
    <border diagonalUp="1">
      <left style="thin"/>
      <right style="hair"/>
      <top>
        <color indexed="63"/>
      </top>
      <bottom>
        <color indexed="63"/>
      </bottom>
      <diagonal style="hair"/>
    </border>
    <border diagonalUp="1">
      <left style="thin"/>
      <right style="hair"/>
      <top style="thin"/>
      <bottom>
        <color indexed="63"/>
      </bottom>
      <diagonal style="thin"/>
    </border>
    <border diagonalUp="1">
      <left style="thin"/>
      <right style="hair"/>
      <top>
        <color indexed="63"/>
      </top>
      <bottom>
        <color indexed="63"/>
      </bottom>
      <diagonal style="thin"/>
    </border>
    <border diagonalUp="1">
      <left style="hair"/>
      <right style="thin"/>
      <top style="thin"/>
      <bottom>
        <color indexed="63"/>
      </bottom>
      <diagonal style="thin"/>
    </border>
    <border diagonalUp="1">
      <left style="hair"/>
      <right style="thin"/>
      <top>
        <color indexed="63"/>
      </top>
      <bottom>
        <color indexed="63"/>
      </bottom>
      <diagonal style="thin"/>
    </border>
    <border diagonalUp="1">
      <left style="hair"/>
      <right style="double"/>
      <top style="thin"/>
      <bottom>
        <color indexed="63"/>
      </bottom>
      <diagonal style="thin"/>
    </border>
    <border diagonalUp="1">
      <left style="hair"/>
      <right style="double"/>
      <top>
        <color indexed="63"/>
      </top>
      <bottom>
        <color indexed="63"/>
      </bottom>
      <diagonal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diagonalUp="1">
      <left style="thin"/>
      <right style="hair"/>
      <top>
        <color indexed="63"/>
      </top>
      <bottom style="thin"/>
      <diagonal style="hair"/>
    </border>
    <border diagonalUp="1">
      <left style="hair"/>
      <right style="thin"/>
      <top>
        <color indexed="63"/>
      </top>
      <bottom>
        <color indexed="63"/>
      </bottom>
      <diagonal style="hair"/>
    </border>
    <border diagonalUp="1">
      <left style="hair"/>
      <right style="thin"/>
      <top>
        <color indexed="63"/>
      </top>
      <bottom style="thin"/>
      <diagonal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diagonalUp="1">
      <left style="hair"/>
      <right style="double"/>
      <top>
        <color indexed="63"/>
      </top>
      <bottom>
        <color indexed="63"/>
      </bottom>
      <diagonal style="hair"/>
    </border>
    <border diagonalUp="1">
      <left style="hair"/>
      <right style="thin"/>
      <top style="thin"/>
      <bottom>
        <color indexed="63"/>
      </bottom>
      <diagonal style="hair"/>
    </border>
    <border diagonalUp="1">
      <left style="thin"/>
      <right style="hair"/>
      <top style="thin"/>
      <bottom>
        <color indexed="63"/>
      </bottom>
      <diagonal style="hair"/>
    </border>
    <border diagonalUp="1">
      <left style="hair"/>
      <right>
        <color indexed="63"/>
      </right>
      <top style="hair"/>
      <bottom>
        <color indexed="63"/>
      </bottom>
      <diagonal style="hair"/>
    </border>
    <border diagonalUp="1">
      <left style="hair"/>
      <right style="double"/>
      <top>
        <color indexed="63"/>
      </top>
      <bottom style="thin"/>
      <diagonal style="hair"/>
    </border>
    <border>
      <left style="double"/>
      <right style="thin"/>
      <top>
        <color indexed="63"/>
      </top>
      <bottom style="hair"/>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style="double"/>
      <top style="double"/>
      <bottom style="double"/>
    </border>
    <border diagonalUp="1">
      <left style="double"/>
      <right style="hair"/>
      <top style="hair"/>
      <bottom>
        <color indexed="63"/>
      </bottom>
      <diagonal style="hair"/>
    </border>
    <border diagonalUp="1">
      <left style="double"/>
      <right style="hair"/>
      <top>
        <color indexed="63"/>
      </top>
      <bottom style="hair"/>
      <diagonal style="hair"/>
    </border>
    <border>
      <left style="thin"/>
      <right>
        <color indexed="63"/>
      </right>
      <top style="thin"/>
      <bottom style="hair"/>
    </border>
    <border>
      <left>
        <color indexed="63"/>
      </left>
      <right style="double"/>
      <top style="thin"/>
      <bottom style="hair"/>
    </border>
    <border diagonalUp="1">
      <left>
        <color indexed="63"/>
      </left>
      <right style="hair"/>
      <top style="thin"/>
      <bottom>
        <color indexed="63"/>
      </bottom>
      <diagonal style="hair"/>
    </border>
    <border diagonalUp="1">
      <left>
        <color indexed="63"/>
      </left>
      <right style="hair"/>
      <top>
        <color indexed="63"/>
      </top>
      <bottom style="hair"/>
      <diagonal style="hair"/>
    </border>
    <border diagonalUp="1">
      <left style="hair"/>
      <right style="double"/>
      <top style="thin"/>
      <bottom>
        <color indexed="63"/>
      </bottom>
      <diagonal style="hair"/>
    </border>
    <border diagonalUp="1">
      <left style="hair"/>
      <right>
        <color indexed="63"/>
      </right>
      <top>
        <color indexed="63"/>
      </top>
      <bottom style="hair"/>
      <diagonal style="hair"/>
    </border>
    <border diagonalUp="1">
      <left>
        <color indexed="63"/>
      </left>
      <right style="hair"/>
      <top style="hair"/>
      <bottom>
        <color indexed="63"/>
      </bottom>
      <diagonal style="hair"/>
    </border>
    <border diagonalUp="1">
      <left>
        <color indexed="63"/>
      </left>
      <right style="hair"/>
      <top>
        <color indexed="63"/>
      </top>
      <bottom style="thin"/>
      <diagonal style="hair"/>
    </border>
    <border diagonalUp="1">
      <left>
        <color indexed="63"/>
      </left>
      <right style="hair"/>
      <top>
        <color indexed="63"/>
      </top>
      <bottom>
        <color indexed="63"/>
      </bottom>
      <diagonal style="hair"/>
    </border>
    <border diagonalUp="1">
      <left style="double"/>
      <right style="hair"/>
      <top>
        <color indexed="63"/>
      </top>
      <bottom>
        <color indexed="63"/>
      </bottom>
      <diagonal style="hair"/>
    </border>
    <border diagonalUp="1">
      <left style="double"/>
      <right style="hair"/>
      <top style="thin"/>
      <bottom>
        <color indexed="63"/>
      </bottom>
      <diagonal style="hair"/>
    </border>
    <border diagonalUp="1">
      <left style="double"/>
      <right style="hair"/>
      <top>
        <color indexed="63"/>
      </top>
      <bottom style="thin"/>
      <diagonal style="hair"/>
    </border>
    <border>
      <left style="thin"/>
      <right>
        <color indexed="63"/>
      </right>
      <top style="double"/>
      <bottom style="hair"/>
    </border>
    <border>
      <left>
        <color indexed="63"/>
      </left>
      <right style="double"/>
      <top style="double"/>
      <bottom style="hair"/>
    </border>
    <border>
      <left>
        <color indexed="63"/>
      </left>
      <right style="thin"/>
      <top style="double"/>
      <bottom style="hair"/>
    </border>
    <border>
      <left style="thin"/>
      <right style="thin"/>
      <top style="double"/>
      <bottom>
        <color indexed="63"/>
      </bottom>
    </border>
    <border>
      <left style="thin"/>
      <right style="double"/>
      <top style="double"/>
      <bottom>
        <color indexed="63"/>
      </bottom>
    </border>
    <border>
      <left style="thin"/>
      <right style="double"/>
      <top>
        <color indexed="63"/>
      </top>
      <bottom style="double"/>
    </border>
    <border>
      <left style="thin"/>
      <right>
        <color indexed="63"/>
      </right>
      <top style="double"/>
      <bottom>
        <color indexed="63"/>
      </bottom>
    </border>
    <border>
      <left>
        <color indexed="63"/>
      </left>
      <right style="thin"/>
      <top style="double"/>
      <bottom>
        <color indexed="63"/>
      </bottom>
    </border>
    <border>
      <left style="double"/>
      <right style="thin"/>
      <top style="double"/>
      <bottom>
        <color indexed="63"/>
      </bottom>
    </border>
    <border>
      <left style="double"/>
      <right style="thin"/>
      <top>
        <color indexed="63"/>
      </top>
      <bottom style="double"/>
    </border>
    <border>
      <left>
        <color indexed="63"/>
      </left>
      <right style="double"/>
      <top style="double"/>
      <bottom>
        <color indexed="63"/>
      </bottom>
    </border>
    <border>
      <left style="thin"/>
      <right style="double"/>
      <top style="double"/>
      <bottom style="thin"/>
    </border>
    <border>
      <left style="double"/>
      <right style="thin"/>
      <top style="double"/>
      <bottom style="thin"/>
    </border>
    <border>
      <left style="double"/>
      <right style="thin"/>
      <top style="thin"/>
      <bottom style="thin"/>
    </border>
    <border>
      <left>
        <color indexed="63"/>
      </left>
      <right style="double"/>
      <top style="thin"/>
      <bottom style="double"/>
    </border>
    <border>
      <left style="double"/>
      <right>
        <color indexed="63"/>
      </right>
      <top style="double"/>
      <bottom>
        <color indexed="63"/>
      </bottom>
    </border>
    <border>
      <left style="double"/>
      <right>
        <color indexed="63"/>
      </right>
      <top>
        <color indexed="63"/>
      </top>
      <bottom style="double"/>
    </border>
    <border>
      <left>
        <color indexed="63"/>
      </left>
      <right style="thin"/>
      <top style="thin"/>
      <bottom style="hair"/>
    </border>
    <border>
      <left style="thin"/>
      <right style="double"/>
      <top style="thin"/>
      <bottom style="hair"/>
    </border>
    <border>
      <left style="double"/>
      <right style="thin"/>
      <top style="thin"/>
      <bottom style="hair"/>
    </border>
    <border diagonalUp="1">
      <left style="hair"/>
      <right>
        <color indexed="63"/>
      </right>
      <top>
        <color indexed="63"/>
      </top>
      <bottom>
        <color indexed="63"/>
      </bottom>
      <diagonal style="hair"/>
    </border>
    <border>
      <left>
        <color indexed="63"/>
      </left>
      <right style="thin"/>
      <top style="hair"/>
      <bottom style="thin"/>
    </border>
    <border>
      <left style="double"/>
      <right style="thin"/>
      <top style="hair"/>
      <bottom style="thin"/>
    </border>
    <border diagonalUp="1">
      <left style="hair"/>
      <right>
        <color indexed="63"/>
      </right>
      <top style="thin"/>
      <bottom>
        <color indexed="63"/>
      </bottom>
      <diagonal style="hair"/>
    </border>
    <border diagonalUp="1">
      <left style="hair"/>
      <right>
        <color indexed="63"/>
      </right>
      <top>
        <color indexed="63"/>
      </top>
      <bottom style="thin"/>
      <diagonal style="hair"/>
    </border>
    <border>
      <left style="thin"/>
      <right style="double"/>
      <top style="hair"/>
      <bottom style="thin"/>
    </border>
    <border>
      <left style="double"/>
      <right>
        <color indexed="63"/>
      </right>
      <top style="thin"/>
      <bottom style="hair"/>
    </border>
    <border>
      <left style="double"/>
      <right>
        <color indexed="63"/>
      </right>
      <top style="hair"/>
      <bottom style="thin"/>
    </border>
    <border>
      <left style="double"/>
      <right>
        <color indexed="63"/>
      </right>
      <top>
        <color indexed="63"/>
      </top>
      <bottom style="thin"/>
    </border>
    <border diagonalUp="1">
      <left style="hair"/>
      <right style="hair"/>
      <top>
        <color indexed="63"/>
      </top>
      <bottom style="hair"/>
      <diagonal style="thin"/>
    </border>
    <border diagonalUp="1">
      <left style="hair"/>
      <right style="double"/>
      <top style="hair"/>
      <bottom>
        <color indexed="63"/>
      </bottom>
      <diagonal style="thin"/>
    </border>
    <border diagonalUp="1">
      <left style="hair"/>
      <right style="double"/>
      <top>
        <color indexed="63"/>
      </top>
      <bottom style="hair"/>
      <diagonal style="thin"/>
    </border>
    <border>
      <left style="double"/>
      <right style="double"/>
      <top style="hair"/>
      <bottom style="thin"/>
    </border>
    <border>
      <left style="double"/>
      <right style="double"/>
      <top style="thin"/>
      <bottom style="hair"/>
    </border>
    <border>
      <left>
        <color indexed="63"/>
      </left>
      <right>
        <color indexed="63"/>
      </right>
      <top style="hair"/>
      <bottom style="thin"/>
    </border>
    <border>
      <left style="double"/>
      <right>
        <color indexed="63"/>
      </right>
      <top style="double"/>
      <bottom style="hair"/>
    </border>
    <border>
      <left style="double"/>
      <right>
        <color indexed="63"/>
      </right>
      <top style="hair"/>
      <bottom style="hair"/>
    </border>
    <border>
      <left>
        <color indexed="63"/>
      </left>
      <right style="medium"/>
      <top style="medium"/>
      <bottom style="medium"/>
    </border>
    <border>
      <left style="medium"/>
      <right>
        <color indexed="63"/>
      </right>
      <top style="hair"/>
      <bottom style="medium"/>
    </border>
    <border>
      <left>
        <color indexed="63"/>
      </left>
      <right>
        <color indexed="63"/>
      </right>
      <top style="hair"/>
      <bottom style="medium"/>
    </border>
    <border>
      <left>
        <color indexed="63"/>
      </left>
      <right style="double"/>
      <top style="hair"/>
      <bottom style="medium"/>
    </border>
    <border>
      <left>
        <color indexed="63"/>
      </left>
      <right style="double"/>
      <top style="medium"/>
      <bottom style="medium"/>
    </border>
    <border>
      <left>
        <color indexed="63"/>
      </left>
      <right style="thin"/>
      <top style="medium"/>
      <bottom style="medium"/>
    </border>
    <border>
      <left style="double"/>
      <right>
        <color indexed="63"/>
      </right>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double"/>
      <top style="medium"/>
      <bottom style="double"/>
    </border>
    <border>
      <left style="thin"/>
      <right style="medium"/>
      <top style="thin"/>
      <bottom style="thin"/>
    </border>
    <border>
      <left>
        <color indexed="63"/>
      </left>
      <right>
        <color indexed="63"/>
      </right>
      <top style="medium"/>
      <bottom>
        <color indexed="63"/>
      </bottom>
    </border>
    <border>
      <left style="thin"/>
      <right style="medium"/>
      <top style="medium"/>
      <bottom style="thin"/>
    </border>
    <border>
      <left style="thin"/>
      <right>
        <color indexed="63"/>
      </right>
      <top style="medium"/>
      <bottom>
        <color indexed="63"/>
      </bottom>
    </border>
    <border>
      <left>
        <color indexed="63"/>
      </left>
      <right style="thin"/>
      <top style="medium"/>
      <bottom>
        <color indexed="63"/>
      </bottom>
    </border>
    <border>
      <left style="medium"/>
      <right style="thin"/>
      <top style="medium"/>
      <bottom style="medium"/>
    </border>
    <border>
      <left style="thin"/>
      <right style="medium"/>
      <top style="medium"/>
      <bottom style="medium"/>
    </border>
    <border>
      <left style="medium"/>
      <right style="thin"/>
      <top style="thin"/>
      <bottom style="thin"/>
    </border>
    <border>
      <left style="medium"/>
      <right style="thin"/>
      <top style="thin"/>
      <bottom>
        <color indexed="63"/>
      </bottom>
    </border>
    <border>
      <left>
        <color indexed="63"/>
      </left>
      <right>
        <color indexed="63"/>
      </right>
      <top>
        <color indexed="63"/>
      </top>
      <bottom style="medium"/>
    </border>
    <border>
      <left style="medium"/>
      <right style="thin"/>
      <top style="thin"/>
      <bottom style="double"/>
    </border>
    <border>
      <left style="thin"/>
      <right style="medium"/>
      <top style="thin"/>
      <bottom style="double"/>
    </border>
    <border>
      <left style="medium"/>
      <right style="thin"/>
      <top style="medium"/>
      <bottom style="thin"/>
    </border>
    <border>
      <left style="medium"/>
      <right style="thin"/>
      <top>
        <color indexed="63"/>
      </top>
      <bottom style="thin"/>
    </border>
    <border>
      <left style="thin"/>
      <right style="medium"/>
      <top>
        <color indexed="63"/>
      </top>
      <bottom style="thin"/>
    </border>
    <border>
      <left style="medium"/>
      <right>
        <color indexed="63"/>
      </right>
      <top style="thin"/>
      <bottom style="thin"/>
    </border>
    <border>
      <left style="medium"/>
      <right>
        <color indexed="63"/>
      </right>
      <top>
        <color indexed="63"/>
      </top>
      <bottom style="double"/>
    </border>
    <border>
      <left>
        <color indexed="63"/>
      </left>
      <right style="medium"/>
      <top style="double"/>
      <bottom>
        <color indexed="63"/>
      </bottom>
    </border>
    <border>
      <left style="double"/>
      <right style="hair"/>
      <top style="double"/>
      <bottom>
        <color indexed="63"/>
      </bottom>
    </border>
    <border>
      <left style="hair"/>
      <right style="double"/>
      <top style="double"/>
      <bottom>
        <color indexed="63"/>
      </bottom>
    </border>
    <border>
      <left style="hair"/>
      <right style="hair"/>
      <top style="double"/>
      <bottom>
        <color indexed="63"/>
      </bottom>
    </border>
    <border>
      <left style="hair"/>
      <right style="thin"/>
      <top style="double"/>
      <bottom>
        <color indexed="63"/>
      </bottom>
    </border>
    <border>
      <left style="double"/>
      <right>
        <color indexed="63"/>
      </right>
      <top style="medium"/>
      <bottom style="thin"/>
    </border>
    <border>
      <left style="medium"/>
      <right>
        <color indexed="63"/>
      </right>
      <top style="hair"/>
      <bottom style="thin"/>
    </border>
    <border>
      <left style="double"/>
      <right>
        <color indexed="63"/>
      </right>
      <top style="thin"/>
      <bottom style="medium"/>
    </border>
    <border>
      <left style="medium"/>
      <right>
        <color indexed="63"/>
      </right>
      <top style="hair"/>
      <bottom>
        <color indexed="63"/>
      </bottom>
    </border>
    <border>
      <left style="medium"/>
      <right>
        <color indexed="63"/>
      </right>
      <top style="thin"/>
      <bottom style="hair"/>
    </border>
    <border>
      <left>
        <color indexed="63"/>
      </left>
      <right style="double"/>
      <top style="medium"/>
      <bottom>
        <color indexed="63"/>
      </bottom>
    </border>
    <border>
      <left style="medium"/>
      <right>
        <color indexed="63"/>
      </right>
      <top style="hair"/>
      <bottom style="double"/>
    </border>
    <border>
      <left>
        <color indexed="63"/>
      </left>
      <right style="double"/>
      <top style="hair"/>
      <bottom style="double"/>
    </border>
    <border>
      <left style="medium"/>
      <right style="hair"/>
      <top style="hair"/>
      <bottom style="medium"/>
    </border>
    <border>
      <left style="hair"/>
      <right style="hair"/>
      <top style="hair"/>
      <bottom style="medium"/>
    </border>
    <border>
      <left style="double"/>
      <right>
        <color indexed="63"/>
      </right>
      <top style="hair"/>
      <bottom style="medium"/>
    </border>
    <border>
      <left style="thin"/>
      <right>
        <color indexed="63"/>
      </right>
      <top style="hair"/>
      <bottom style="medium"/>
    </border>
    <border>
      <left>
        <color indexed="63"/>
      </left>
      <right style="thin"/>
      <top style="hair"/>
      <bottom style="medium"/>
    </border>
    <border>
      <left>
        <color indexed="63"/>
      </left>
      <right style="medium"/>
      <top style="hair"/>
      <bottom style="medium"/>
    </border>
    <border>
      <left style="medium"/>
      <right>
        <color indexed="63"/>
      </right>
      <top style="medium"/>
      <bottom style="thin"/>
    </border>
    <border>
      <left style="medium"/>
      <right style="hair"/>
      <top>
        <color indexed="63"/>
      </top>
      <bottom style="double"/>
    </border>
    <border>
      <left style="hair"/>
      <right style="hair"/>
      <top style="thin"/>
      <bottom style="double"/>
    </border>
    <border>
      <left style="hair"/>
      <right style="double"/>
      <top style="thin"/>
      <bottom style="double"/>
    </border>
    <border>
      <left style="hair"/>
      <right style="hair"/>
      <top style="thin"/>
      <bottom style="thin"/>
    </border>
    <border>
      <left style="hair"/>
      <right style="thin"/>
      <top style="thin"/>
      <bottom style="thin"/>
    </border>
    <border>
      <left style="double"/>
      <right style="hair"/>
      <top style="thin"/>
      <bottom style="thin"/>
    </border>
    <border>
      <left style="hair"/>
      <right>
        <color indexed="63"/>
      </right>
      <top style="thin"/>
      <bottom style="thin"/>
    </border>
    <border>
      <left style="thin"/>
      <right style="hair"/>
      <top style="thin"/>
      <bottom style="thin"/>
    </border>
    <border>
      <left>
        <color indexed="63"/>
      </left>
      <right style="hair"/>
      <top style="thin"/>
      <bottom style="hair"/>
    </border>
    <border>
      <left style="medium"/>
      <right>
        <color indexed="63"/>
      </right>
      <top style="double"/>
      <bottom style="hair"/>
    </border>
    <border>
      <left style="hair"/>
      <right style="medium"/>
      <top style="thin"/>
      <bottom style="thin"/>
    </border>
    <border>
      <left>
        <color indexed="63"/>
      </left>
      <right style="hair"/>
      <top style="thin"/>
      <bottom style="thin"/>
    </border>
    <border>
      <left style="medium"/>
      <right>
        <color indexed="63"/>
      </right>
      <top style="double"/>
      <bottom style="thin"/>
    </border>
    <border>
      <left style="medium"/>
      <right style="thin"/>
      <top style="hair"/>
      <bottom style="double"/>
    </border>
    <border>
      <left style="thin"/>
      <right style="thin"/>
      <top style="hair"/>
      <bottom style="double"/>
    </border>
    <border>
      <left style="thin"/>
      <right>
        <color indexed="63"/>
      </right>
      <top style="hair"/>
      <bottom style="double"/>
    </border>
    <border>
      <left>
        <color indexed="63"/>
      </left>
      <right style="medium"/>
      <top style="hair"/>
      <bottom style="double"/>
    </border>
    <border>
      <left>
        <color indexed="63"/>
      </left>
      <right style="thin"/>
      <top style="hair"/>
      <bottom style="double"/>
    </border>
    <border>
      <left style="medium"/>
      <right>
        <color indexed="63"/>
      </right>
      <top style="thin"/>
      <bottom style="medium"/>
    </border>
    <border>
      <left style="medium"/>
      <right>
        <color indexed="63"/>
      </right>
      <top style="double"/>
      <bottom style="double"/>
    </border>
    <border>
      <left style="hair"/>
      <right>
        <color indexed="63"/>
      </right>
      <top style="double"/>
      <bottom style="double"/>
    </border>
    <border>
      <left>
        <color indexed="63"/>
      </left>
      <right style="hair"/>
      <top style="medium"/>
      <bottom style="hair"/>
    </border>
    <border>
      <left style="hair"/>
      <right style="hair"/>
      <top style="medium"/>
      <bottom style="hair"/>
    </border>
    <border>
      <left style="hair"/>
      <right style="medium"/>
      <top style="medium"/>
      <bottom style="hair"/>
    </border>
    <border>
      <left style="hair"/>
      <right style="medium"/>
      <top style="hair"/>
      <bottom style="double"/>
    </border>
    <border>
      <left style="hair"/>
      <right>
        <color indexed="63"/>
      </right>
      <top style="hair"/>
      <bottom style="double"/>
    </border>
    <border>
      <left style="medium"/>
      <right style="hair"/>
      <top style="medium"/>
      <bottom style="hair"/>
    </border>
    <border>
      <left style="hair"/>
      <right style="thin"/>
      <top style="medium"/>
      <bottom style="hair"/>
    </border>
    <border>
      <left style="medium"/>
      <right style="hair"/>
      <top style="hair"/>
      <bottom style="double"/>
    </border>
    <border>
      <left style="medium"/>
      <right style="hair"/>
      <top style="double"/>
      <bottom style="hair"/>
    </border>
    <border>
      <left style="hair"/>
      <right style="thin"/>
      <top style="double"/>
      <bottom style="hair"/>
    </border>
    <border>
      <left style="hair"/>
      <right>
        <color indexed="63"/>
      </right>
      <top style="double"/>
      <bottom style="hair"/>
    </border>
    <border>
      <left>
        <color indexed="63"/>
      </left>
      <right style="hair"/>
      <top style="hair"/>
      <bottom style="medium"/>
    </border>
    <border>
      <left style="hair"/>
      <right style="thin"/>
      <top style="hair"/>
      <bottom style="medium"/>
    </border>
    <border>
      <left style="medium"/>
      <right style="thin"/>
      <top style="double"/>
      <bottom style="thin"/>
    </border>
    <border>
      <left style="thin"/>
      <right style="medium"/>
      <top style="double"/>
      <bottom style="double"/>
    </border>
    <border>
      <left style="thin"/>
      <right style="medium"/>
      <top style="double"/>
      <bottom style="thin"/>
    </border>
    <border>
      <left style="medium"/>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20" fillId="0" borderId="0" applyNumberFormat="0" applyFill="0" applyBorder="0" applyAlignment="0" applyProtection="0"/>
    <xf numFmtId="0" fontId="70" fillId="32" borderId="0" applyNumberFormat="0" applyBorder="0" applyAlignment="0" applyProtection="0"/>
  </cellStyleXfs>
  <cellXfs count="1801">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vertic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xf>
    <xf numFmtId="0" fontId="0" fillId="0" borderId="0" xfId="0" applyBorder="1" applyAlignment="1">
      <alignment horizontal="center"/>
    </xf>
    <xf numFmtId="0" fontId="3" fillId="0" borderId="27" xfId="0" applyFont="1" applyBorder="1" applyAlignment="1">
      <alignment horizontal="center"/>
    </xf>
    <xf numFmtId="0" fontId="3" fillId="0" borderId="29" xfId="0" applyFont="1" applyBorder="1" applyAlignment="1">
      <alignment horizontal="center"/>
    </xf>
    <xf numFmtId="0" fontId="0" fillId="0" borderId="30" xfId="0" applyBorder="1" applyAlignment="1">
      <alignment vertical="center"/>
    </xf>
    <xf numFmtId="0" fontId="0" fillId="0" borderId="31" xfId="0" applyBorder="1" applyAlignment="1">
      <alignment vertical="center"/>
    </xf>
    <xf numFmtId="0" fontId="2" fillId="0" borderId="32" xfId="0" applyFont="1" applyBorder="1" applyAlignment="1">
      <alignment vertical="center"/>
    </xf>
    <xf numFmtId="0" fontId="2" fillId="0" borderId="29" xfId="0" applyFont="1" applyBorder="1" applyAlignment="1">
      <alignment horizontal="center"/>
    </xf>
    <xf numFmtId="0" fontId="2" fillId="0" borderId="33" xfId="0" applyFont="1" applyBorder="1" applyAlignment="1">
      <alignment vertical="center"/>
    </xf>
    <xf numFmtId="0" fontId="2" fillId="0" borderId="34"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0" fontId="2" fillId="0" borderId="41" xfId="0" applyFont="1" applyBorder="1" applyAlignment="1">
      <alignment vertical="center"/>
    </xf>
    <xf numFmtId="0" fontId="2" fillId="0" borderId="42" xfId="0" applyFont="1" applyBorder="1" applyAlignment="1">
      <alignment horizontal="center"/>
    </xf>
    <xf numFmtId="0" fontId="2" fillId="0" borderId="43" xfId="0" applyFont="1" applyBorder="1" applyAlignment="1">
      <alignment horizontal="center"/>
    </xf>
    <xf numFmtId="0" fontId="0" fillId="0" borderId="44" xfId="0"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xf>
    <xf numFmtId="0" fontId="5" fillId="0" borderId="48" xfId="0" applyFont="1" applyBorder="1" applyAlignment="1">
      <alignment/>
    </xf>
    <xf numFmtId="0" fontId="5" fillId="0" borderId="49" xfId="0" applyFont="1" applyBorder="1" applyAlignment="1">
      <alignment/>
    </xf>
    <xf numFmtId="0" fontId="0" fillId="0" borderId="50" xfId="0" applyBorder="1" applyAlignment="1">
      <alignment/>
    </xf>
    <xf numFmtId="0" fontId="5" fillId="0" borderId="51" xfId="0" applyFont="1" applyBorder="1" applyAlignment="1">
      <alignment vertical="center"/>
    </xf>
    <xf numFmtId="0" fontId="5" fillId="0" borderId="0" xfId="0" applyFont="1" applyBorder="1" applyAlignment="1">
      <alignment vertical="center"/>
    </xf>
    <xf numFmtId="0" fontId="5" fillId="0" borderId="52" xfId="0" applyFont="1" applyBorder="1" applyAlignment="1">
      <alignment/>
    </xf>
    <xf numFmtId="0" fontId="5" fillId="0" borderId="53" xfId="0" applyFont="1" applyBorder="1" applyAlignment="1">
      <alignment/>
    </xf>
    <xf numFmtId="0" fontId="0" fillId="0" borderId="47" xfId="0" applyFont="1" applyBorder="1" applyAlignment="1">
      <alignment/>
    </xf>
    <xf numFmtId="0" fontId="0" fillId="0" borderId="48" xfId="0" applyFont="1" applyBorder="1" applyAlignment="1">
      <alignment/>
    </xf>
    <xf numFmtId="0" fontId="0" fillId="0" borderId="51" xfId="0" applyFont="1" applyBorder="1" applyAlignment="1">
      <alignment vertical="center"/>
    </xf>
    <xf numFmtId="0" fontId="0" fillId="0" borderId="0" xfId="0" applyFont="1" applyBorder="1" applyAlignment="1">
      <alignment vertical="center"/>
    </xf>
    <xf numFmtId="0" fontId="0" fillId="0" borderId="41" xfId="0" applyFont="1" applyBorder="1" applyAlignment="1">
      <alignment vertical="center"/>
    </xf>
    <xf numFmtId="0" fontId="0" fillId="0" borderId="52" xfId="0" applyFont="1" applyBorder="1" applyAlignment="1">
      <alignment/>
    </xf>
    <xf numFmtId="0" fontId="0" fillId="0" borderId="53" xfId="0" applyFont="1" applyBorder="1" applyAlignment="1">
      <alignment/>
    </xf>
    <xf numFmtId="0" fontId="0" fillId="0" borderId="25"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32" xfId="0" applyFont="1" applyBorder="1" applyAlignment="1">
      <alignment vertical="center"/>
    </xf>
    <xf numFmtId="0" fontId="2" fillId="0" borderId="54" xfId="0" applyFont="1" applyBorder="1" applyAlignment="1">
      <alignment horizontal="center"/>
    </xf>
    <xf numFmtId="0" fontId="2" fillId="0" borderId="55" xfId="0" applyFont="1" applyBorder="1" applyAlignment="1">
      <alignment horizontal="center"/>
    </xf>
    <xf numFmtId="0" fontId="0" fillId="0" borderId="50" xfId="0" applyBorder="1" applyAlignment="1">
      <alignment vertical="center"/>
    </xf>
    <xf numFmtId="0" fontId="0" fillId="0" borderId="0" xfId="0" applyBorder="1" applyAlignment="1">
      <alignment horizontal="center" vertical="center"/>
    </xf>
    <xf numFmtId="0" fontId="0" fillId="0" borderId="31" xfId="0" applyFont="1" applyBorder="1" applyAlignment="1">
      <alignment horizontal="center"/>
    </xf>
    <xf numFmtId="0" fontId="0" fillId="0" borderId="56" xfId="0" applyBorder="1" applyAlignment="1">
      <alignment vertical="center"/>
    </xf>
    <xf numFmtId="0" fontId="0" fillId="0" borderId="57" xfId="0" applyBorder="1" applyAlignment="1">
      <alignment vertical="center"/>
    </xf>
    <xf numFmtId="0" fontId="0" fillId="0" borderId="31" xfId="0" applyBorder="1" applyAlignment="1">
      <alignment horizontal="center" vertical="center" wrapText="1"/>
    </xf>
    <xf numFmtId="0" fontId="0" fillId="0" borderId="27" xfId="0" applyFont="1" applyBorder="1" applyAlignment="1">
      <alignment horizontal="center"/>
    </xf>
    <xf numFmtId="0" fontId="0" fillId="0" borderId="28" xfId="0" applyBorder="1" applyAlignment="1">
      <alignment horizontal="center" vertical="center" wrapText="1"/>
    </xf>
    <xf numFmtId="0" fontId="0" fillId="0" borderId="54" xfId="0" applyFont="1" applyBorder="1" applyAlignment="1">
      <alignment horizontal="center"/>
    </xf>
    <xf numFmtId="0" fontId="3" fillId="0" borderId="58" xfId="0" applyFont="1" applyBorder="1" applyAlignment="1">
      <alignment horizontal="center"/>
    </xf>
    <xf numFmtId="0" fontId="0" fillId="0" borderId="29" xfId="0" applyFont="1" applyBorder="1" applyAlignment="1">
      <alignment horizontal="center"/>
    </xf>
    <xf numFmtId="0" fontId="0" fillId="0" borderId="59" xfId="0" applyFont="1" applyBorder="1" applyAlignment="1">
      <alignment horizontal="center" vertical="center"/>
    </xf>
    <xf numFmtId="0" fontId="0" fillId="0" borderId="60" xfId="0" applyFont="1" applyBorder="1" applyAlignment="1">
      <alignment horizontal="center"/>
    </xf>
    <xf numFmtId="0" fontId="0" fillId="0" borderId="46" xfId="0" applyFont="1" applyBorder="1" applyAlignment="1">
      <alignment horizontal="center" vertical="center"/>
    </xf>
    <xf numFmtId="0" fontId="0" fillId="0" borderId="61" xfId="0" applyFont="1" applyBorder="1" applyAlignment="1">
      <alignment horizontal="center"/>
    </xf>
    <xf numFmtId="0" fontId="0" fillId="0" borderId="59" xfId="0" applyFont="1" applyBorder="1" applyAlignment="1">
      <alignment horizontal="center"/>
    </xf>
    <xf numFmtId="0" fontId="0" fillId="0" borderId="62" xfId="0" applyBorder="1" applyAlignment="1">
      <alignment vertical="center"/>
    </xf>
    <xf numFmtId="0" fontId="3" fillId="0" borderId="28" xfId="0" applyFont="1" applyBorder="1" applyAlignment="1">
      <alignment horizontal="center" vertical="center" wrapText="1"/>
    </xf>
    <xf numFmtId="0" fontId="3" fillId="0" borderId="63" xfId="0" applyFont="1" applyBorder="1" applyAlignment="1">
      <alignment horizontal="center" vertical="center" wrapText="1"/>
    </xf>
    <xf numFmtId="0" fontId="4" fillId="0" borderId="0" xfId="0" applyFont="1" applyAlignment="1">
      <alignment horizontal="center"/>
    </xf>
    <xf numFmtId="0" fontId="0" fillId="0" borderId="0" xfId="0" applyAlignment="1">
      <alignment horizontal="center"/>
    </xf>
    <xf numFmtId="0" fontId="0" fillId="0" borderId="64" xfId="0" applyBorder="1" applyAlignment="1">
      <alignment horizontal="center"/>
    </xf>
    <xf numFmtId="0" fontId="0" fillId="0" borderId="65" xfId="0" applyBorder="1" applyAlignment="1">
      <alignment horizontal="center"/>
    </xf>
    <xf numFmtId="176" fontId="0" fillId="0" borderId="66" xfId="0" applyNumberFormat="1" applyBorder="1" applyAlignment="1">
      <alignment vertical="center"/>
    </xf>
    <xf numFmtId="0" fontId="0" fillId="0" borderId="29" xfId="0" applyBorder="1" applyAlignment="1">
      <alignment vertical="center"/>
    </xf>
    <xf numFmtId="176" fontId="0" fillId="0" borderId="67" xfId="0" applyNumberFormat="1"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67" xfId="0" applyBorder="1" applyAlignment="1">
      <alignment vertical="center"/>
    </xf>
    <xf numFmtId="0" fontId="0" fillId="0" borderId="70" xfId="0" applyBorder="1" applyAlignment="1">
      <alignment horizontal="center"/>
    </xf>
    <xf numFmtId="0" fontId="0" fillId="0" borderId="71" xfId="0" applyBorder="1" applyAlignment="1">
      <alignment horizontal="center"/>
    </xf>
    <xf numFmtId="0" fontId="0" fillId="0" borderId="67" xfId="0" applyBorder="1" applyAlignment="1">
      <alignment/>
    </xf>
    <xf numFmtId="0" fontId="0" fillId="0" borderId="72" xfId="0" applyBorder="1" applyAlignment="1">
      <alignment/>
    </xf>
    <xf numFmtId="0" fontId="0" fillId="0" borderId="67" xfId="0" applyBorder="1" applyAlignment="1">
      <alignment horizontal="center" vertical="center"/>
    </xf>
    <xf numFmtId="0" fontId="0" fillId="0" borderId="73" xfId="0" applyBorder="1" applyAlignment="1">
      <alignment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65" xfId="0" applyBorder="1" applyAlignment="1">
      <alignment horizontal="center" vertical="center"/>
    </xf>
    <xf numFmtId="176" fontId="0" fillId="0" borderId="66" xfId="0" applyNumberFormat="1" applyBorder="1" applyAlignment="1">
      <alignment vertical="center"/>
    </xf>
    <xf numFmtId="0" fontId="0" fillId="0" borderId="29" xfId="0" applyBorder="1" applyAlignment="1">
      <alignment vertical="center"/>
    </xf>
    <xf numFmtId="176" fontId="0" fillId="0" borderId="67" xfId="0" applyNumberFormat="1" applyBorder="1" applyAlignment="1">
      <alignment vertical="center"/>
    </xf>
    <xf numFmtId="0" fontId="0" fillId="0" borderId="68" xfId="0" applyBorder="1" applyAlignment="1">
      <alignment vertical="center"/>
    </xf>
    <xf numFmtId="0" fontId="0" fillId="0" borderId="67" xfId="0" applyBorder="1" applyAlignment="1">
      <alignment vertical="center"/>
    </xf>
    <xf numFmtId="0" fontId="0" fillId="0" borderId="70" xfId="0" applyBorder="1" applyAlignment="1">
      <alignment horizontal="center" vertical="center"/>
    </xf>
    <xf numFmtId="0" fontId="0" fillId="0" borderId="72" xfId="0" applyBorder="1" applyAlignment="1">
      <alignment vertical="center"/>
    </xf>
    <xf numFmtId="0" fontId="0" fillId="0" borderId="76" xfId="0" applyBorder="1" applyAlignment="1">
      <alignment horizontal="right" vertical="center"/>
    </xf>
    <xf numFmtId="0" fontId="0" fillId="0" borderId="77" xfId="0" applyBorder="1" applyAlignment="1">
      <alignment vertical="center"/>
    </xf>
    <xf numFmtId="0" fontId="0" fillId="0" borderId="78" xfId="0" applyBorder="1" applyAlignment="1">
      <alignment horizontal="center" vertical="center"/>
    </xf>
    <xf numFmtId="0" fontId="2" fillId="0" borderId="79" xfId="0" applyFont="1" applyBorder="1" applyAlignment="1">
      <alignment horizontal="center"/>
    </xf>
    <xf numFmtId="0" fontId="0" fillId="0" borderId="0" xfId="0" applyAlignment="1">
      <alignment/>
    </xf>
    <xf numFmtId="0" fontId="0" fillId="0" borderId="80" xfId="0" applyBorder="1" applyAlignment="1">
      <alignment vertical="center"/>
    </xf>
    <xf numFmtId="0" fontId="0" fillId="0" borderId="81" xfId="0" applyBorder="1" applyAlignment="1">
      <alignment horizontal="center"/>
    </xf>
    <xf numFmtId="0" fontId="0" fillId="0" borderId="82"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83" xfId="0" applyBorder="1" applyAlignment="1">
      <alignment horizontal="left"/>
    </xf>
    <xf numFmtId="0" fontId="0" fillId="0" borderId="85" xfId="0" applyBorder="1" applyAlignment="1">
      <alignment vertical="center"/>
    </xf>
    <xf numFmtId="0" fontId="0" fillId="0" borderId="81" xfId="0" applyBorder="1" applyAlignment="1">
      <alignment horizontal="center" textRotation="180"/>
    </xf>
    <xf numFmtId="176" fontId="0" fillId="0" borderId="82" xfId="0" applyNumberFormat="1" applyBorder="1" applyAlignment="1">
      <alignment vertical="center"/>
    </xf>
    <xf numFmtId="177" fontId="0" fillId="0" borderId="82" xfId="0" applyNumberFormat="1" applyBorder="1" applyAlignment="1">
      <alignment vertical="center"/>
    </xf>
    <xf numFmtId="0" fontId="0" fillId="0" borderId="86" xfId="0" applyBorder="1" applyAlignment="1">
      <alignment horizontal="center"/>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0" fillId="0" borderId="57" xfId="0" applyBorder="1" applyAlignment="1">
      <alignment vertical="center"/>
    </xf>
    <xf numFmtId="0" fontId="0" fillId="0" borderId="92" xfId="0" applyBorder="1" applyAlignment="1">
      <alignment vertical="center"/>
    </xf>
    <xf numFmtId="0" fontId="0" fillId="0" borderId="93" xfId="0" applyBorder="1" applyAlignment="1">
      <alignment horizontal="left"/>
    </xf>
    <xf numFmtId="0" fontId="0" fillId="0" borderId="80" xfId="0" applyBorder="1" applyAlignment="1">
      <alignment horizontal="center"/>
    </xf>
    <xf numFmtId="0" fontId="7" fillId="0" borderId="0" xfId="0" applyFont="1" applyAlignment="1">
      <alignment vertical="center"/>
    </xf>
    <xf numFmtId="0" fontId="7" fillId="0" borderId="94" xfId="0" applyFont="1" applyBorder="1" applyAlignment="1">
      <alignment vertical="center"/>
    </xf>
    <xf numFmtId="0" fontId="7" fillId="0" borderId="95" xfId="0" applyFont="1" applyBorder="1" applyAlignment="1">
      <alignment vertical="center"/>
    </xf>
    <xf numFmtId="0" fontId="7" fillId="0" borderId="71" xfId="0" applyFont="1" applyBorder="1" applyAlignment="1">
      <alignment vertical="center"/>
    </xf>
    <xf numFmtId="0" fontId="7" fillId="0" borderId="96" xfId="0" applyFont="1" applyBorder="1" applyAlignment="1">
      <alignment horizontal="center" vertical="center"/>
    </xf>
    <xf numFmtId="0" fontId="7" fillId="0" borderId="65" xfId="0" applyFont="1" applyBorder="1" applyAlignment="1">
      <alignment vertical="center"/>
    </xf>
    <xf numFmtId="0" fontId="7" fillId="0" borderId="97" xfId="0" applyFont="1" applyBorder="1" applyAlignment="1">
      <alignment horizontal="center" vertical="center"/>
    </xf>
    <xf numFmtId="0" fontId="7" fillId="0" borderId="98" xfId="0" applyFont="1" applyBorder="1" applyAlignment="1">
      <alignment vertical="center"/>
    </xf>
    <xf numFmtId="0" fontId="7" fillId="0" borderId="99" xfId="0" applyFont="1" applyBorder="1" applyAlignment="1">
      <alignment horizontal="center" vertical="center"/>
    </xf>
    <xf numFmtId="0" fontId="7" fillId="0" borderId="10" xfId="0" applyFont="1" applyBorder="1" applyAlignment="1">
      <alignment horizontal="center" vertical="center"/>
    </xf>
    <xf numFmtId="0" fontId="7" fillId="0" borderId="34" xfId="0" applyFont="1" applyBorder="1" applyAlignment="1">
      <alignment vertical="center"/>
    </xf>
    <xf numFmtId="0" fontId="7" fillId="0" borderId="96" xfId="0" applyFont="1" applyBorder="1" applyAlignment="1">
      <alignment vertical="center"/>
    </xf>
    <xf numFmtId="0" fontId="8" fillId="0" borderId="100" xfId="0" applyFont="1" applyBorder="1" applyAlignment="1">
      <alignment horizontal="center" vertical="center" wrapText="1"/>
    </xf>
    <xf numFmtId="0" fontId="9" fillId="0" borderId="101" xfId="0" applyFont="1" applyBorder="1" applyAlignment="1">
      <alignment horizontal="center"/>
    </xf>
    <xf numFmtId="0" fontId="8" fillId="0" borderId="102" xfId="0" applyFont="1" applyBorder="1" applyAlignment="1">
      <alignment horizontal="center"/>
    </xf>
    <xf numFmtId="0" fontId="8" fillId="0" borderId="103" xfId="0" applyFont="1" applyBorder="1" applyAlignment="1">
      <alignment horizontal="center"/>
    </xf>
    <xf numFmtId="0" fontId="8" fillId="0" borderId="50" xfId="0" applyFont="1" applyBorder="1" applyAlignment="1">
      <alignment horizontal="center"/>
    </xf>
    <xf numFmtId="0" fontId="8" fillId="0" borderId="73" xfId="0" applyFont="1" applyBorder="1" applyAlignment="1">
      <alignment horizontal="center"/>
    </xf>
    <xf numFmtId="0" fontId="8" fillId="0" borderId="104" xfId="0" applyFont="1" applyBorder="1" applyAlignment="1">
      <alignment horizontal="center"/>
    </xf>
    <xf numFmtId="0" fontId="8" fillId="0" borderId="53" xfId="0" applyFont="1" applyBorder="1" applyAlignment="1">
      <alignment horizontal="center" vertical="center"/>
    </xf>
    <xf numFmtId="0" fontId="8" fillId="0" borderId="73" xfId="0" applyFont="1" applyBorder="1" applyAlignment="1">
      <alignment horizontal="center" vertical="center"/>
    </xf>
    <xf numFmtId="0" fontId="0" fillId="0" borderId="31" xfId="0" applyFont="1" applyBorder="1" applyAlignment="1">
      <alignment horizontal="center" vertical="center"/>
    </xf>
    <xf numFmtId="0" fontId="0" fillId="0" borderId="54" xfId="0" applyFont="1" applyBorder="1" applyAlignment="1">
      <alignment horizontal="center" vertical="center"/>
    </xf>
    <xf numFmtId="0" fontId="0" fillId="0" borderId="61" xfId="0" applyFont="1" applyBorder="1" applyAlignment="1">
      <alignment horizontal="center" vertical="center"/>
    </xf>
    <xf numFmtId="0" fontId="8" fillId="0" borderId="50" xfId="0" applyFont="1" applyBorder="1" applyAlignment="1">
      <alignment horizontal="center" vertical="center"/>
    </xf>
    <xf numFmtId="0" fontId="0" fillId="0" borderId="0" xfId="61">
      <alignment/>
      <protection/>
    </xf>
    <xf numFmtId="0" fontId="4" fillId="0" borderId="0" xfId="61" applyFont="1" applyAlignment="1">
      <alignment horizontal="center"/>
      <protection/>
    </xf>
    <xf numFmtId="0" fontId="0" fillId="0" borderId="0" xfId="61" applyAlignment="1">
      <alignment horizontal="center"/>
      <protection/>
    </xf>
    <xf numFmtId="0" fontId="0" fillId="0" borderId="0" xfId="61" applyAlignment="1">
      <alignment/>
      <protection/>
    </xf>
    <xf numFmtId="0" fontId="7" fillId="0" borderId="0" xfId="61" applyFont="1" applyAlignment="1">
      <alignment/>
      <protection/>
    </xf>
    <xf numFmtId="0" fontId="7" fillId="0" borderId="0" xfId="0" applyFont="1" applyAlignment="1">
      <alignment/>
    </xf>
    <xf numFmtId="0" fontId="7" fillId="0" borderId="105" xfId="0" applyFont="1" applyBorder="1" applyAlignment="1">
      <alignment vertical="center"/>
    </xf>
    <xf numFmtId="0" fontId="7" fillId="0" borderId="106" xfId="0" applyFont="1" applyBorder="1" applyAlignment="1">
      <alignment vertical="center"/>
    </xf>
    <xf numFmtId="0" fontId="7" fillId="0" borderId="107" xfId="0" applyFont="1" applyBorder="1" applyAlignment="1">
      <alignment vertical="center"/>
    </xf>
    <xf numFmtId="0" fontId="7" fillId="0" borderId="106" xfId="0" applyFont="1" applyBorder="1" applyAlignment="1">
      <alignment horizontal="center" vertical="center"/>
    </xf>
    <xf numFmtId="0" fontId="7" fillId="0" borderId="108" xfId="0" applyFont="1" applyBorder="1" applyAlignment="1">
      <alignment horizontal="center" vertical="center"/>
    </xf>
    <xf numFmtId="0" fontId="7" fillId="0" borderId="83" xfId="0" applyFont="1" applyBorder="1" applyAlignment="1">
      <alignment vertical="center"/>
    </xf>
    <xf numFmtId="0" fontId="7" fillId="0" borderId="85" xfId="0" applyFont="1" applyBorder="1" applyAlignment="1">
      <alignment horizontal="center" vertical="center"/>
    </xf>
    <xf numFmtId="0" fontId="7" fillId="0" borderId="109" xfId="0" applyFont="1" applyBorder="1" applyAlignment="1">
      <alignment horizontal="center" vertical="center"/>
    </xf>
    <xf numFmtId="0" fontId="7" fillId="0" borderId="93" xfId="0" applyFont="1" applyBorder="1" applyAlignment="1">
      <alignment horizontal="center" vertical="center"/>
    </xf>
    <xf numFmtId="0" fontId="7" fillId="0" borderId="110" xfId="0" applyFont="1" applyBorder="1" applyAlignment="1">
      <alignment vertical="center"/>
    </xf>
    <xf numFmtId="0" fontId="7" fillId="0" borderId="111" xfId="0" applyFont="1" applyBorder="1" applyAlignment="1">
      <alignment horizontal="center" vertical="center"/>
    </xf>
    <xf numFmtId="0" fontId="7" fillId="0" borderId="111" xfId="0" applyFont="1" applyBorder="1" applyAlignment="1">
      <alignment vertical="center"/>
    </xf>
    <xf numFmtId="0" fontId="7" fillId="0" borderId="10" xfId="0" applyFont="1" applyBorder="1" applyAlignment="1">
      <alignment vertical="center"/>
    </xf>
    <xf numFmtId="176" fontId="7" fillId="0" borderId="10" xfId="0" applyNumberFormat="1" applyFont="1" applyBorder="1" applyAlignment="1">
      <alignment vertical="center"/>
    </xf>
    <xf numFmtId="0" fontId="7" fillId="0" borderId="85" xfId="0" applyFont="1" applyBorder="1" applyAlignment="1">
      <alignment vertical="center"/>
    </xf>
    <xf numFmtId="0" fontId="7" fillId="0" borderId="109" xfId="0" applyFont="1" applyBorder="1" applyAlignment="1">
      <alignment vertical="center"/>
    </xf>
    <xf numFmtId="0" fontId="7" fillId="0" borderId="112" xfId="0" applyFont="1" applyBorder="1" applyAlignment="1">
      <alignment vertical="center"/>
    </xf>
    <xf numFmtId="0" fontId="7" fillId="0" borderId="113" xfId="0" applyFont="1" applyBorder="1" applyAlignment="1">
      <alignment vertical="center"/>
    </xf>
    <xf numFmtId="0" fontId="7" fillId="0" borderId="114" xfId="0" applyFont="1" applyBorder="1" applyAlignment="1">
      <alignment vertical="center"/>
    </xf>
    <xf numFmtId="0" fontId="7" fillId="0" borderId="115" xfId="0" applyFont="1" applyBorder="1" applyAlignment="1">
      <alignment vertical="center"/>
    </xf>
    <xf numFmtId="0" fontId="7" fillId="0" borderId="116" xfId="0" applyFont="1" applyBorder="1" applyAlignment="1">
      <alignment vertical="center"/>
    </xf>
    <xf numFmtId="0" fontId="7" fillId="0" borderId="95" xfId="0" applyFont="1" applyBorder="1" applyAlignment="1">
      <alignment horizontal="center" vertical="center" textRotation="180"/>
    </xf>
    <xf numFmtId="0" fontId="7" fillId="0" borderId="117" xfId="0" applyFont="1" applyBorder="1" applyAlignment="1">
      <alignment vertical="center"/>
    </xf>
    <xf numFmtId="0" fontId="7" fillId="0" borderId="118" xfId="0" applyFont="1" applyBorder="1" applyAlignment="1">
      <alignment vertical="center"/>
    </xf>
    <xf numFmtId="0" fontId="7" fillId="0" borderId="0" xfId="0" applyFont="1" applyAlignment="1">
      <alignment vertical="center"/>
    </xf>
    <xf numFmtId="0" fontId="7" fillId="0" borderId="119" xfId="0" applyFont="1" applyBorder="1" applyAlignment="1">
      <alignment horizontal="center" vertical="center"/>
    </xf>
    <xf numFmtId="0" fontId="7" fillId="0" borderId="83" xfId="0" applyFont="1" applyBorder="1" applyAlignment="1">
      <alignment horizontal="center" vertical="center"/>
    </xf>
    <xf numFmtId="0" fontId="7" fillId="0" borderId="119" xfId="0" applyFont="1" applyBorder="1" applyAlignment="1">
      <alignment vertical="center"/>
    </xf>
    <xf numFmtId="0" fontId="2" fillId="0" borderId="120" xfId="0" applyFont="1" applyBorder="1" applyAlignment="1">
      <alignment horizontal="center"/>
    </xf>
    <xf numFmtId="0" fontId="2" fillId="0" borderId="28" xfId="0" applyFont="1" applyBorder="1" applyAlignment="1">
      <alignment horizontal="center" vertical="center"/>
    </xf>
    <xf numFmtId="0" fontId="0" fillId="0" borderId="37" xfId="0" applyFont="1" applyBorder="1" applyAlignment="1">
      <alignment horizontal="center"/>
    </xf>
    <xf numFmtId="0" fontId="0" fillId="0" borderId="36" xfId="0" applyFont="1" applyBorder="1" applyAlignment="1">
      <alignment horizontal="center"/>
    </xf>
    <xf numFmtId="0" fontId="2" fillId="0" borderId="31" xfId="0" applyFont="1" applyBorder="1" applyAlignment="1">
      <alignment vertical="center"/>
    </xf>
    <xf numFmtId="0" fontId="2" fillId="0" borderId="0" xfId="0" applyFont="1" applyBorder="1" applyAlignment="1">
      <alignment vertical="center"/>
    </xf>
    <xf numFmtId="0" fontId="2" fillId="0" borderId="121" xfId="0" applyFont="1" applyBorder="1" applyAlignment="1">
      <alignment vertical="center"/>
    </xf>
    <xf numFmtId="0" fontId="8" fillId="0" borderId="122" xfId="0" applyFont="1" applyBorder="1" applyAlignment="1">
      <alignment horizontal="center"/>
    </xf>
    <xf numFmtId="0" fontId="8" fillId="0" borderId="123" xfId="0" applyFont="1" applyBorder="1" applyAlignment="1">
      <alignment horizontal="center"/>
    </xf>
    <xf numFmtId="0" fontId="8" fillId="0" borderId="124" xfId="0" applyFont="1" applyBorder="1" applyAlignment="1">
      <alignment horizontal="center" vertical="center"/>
    </xf>
    <xf numFmtId="0" fontId="8" fillId="0" borderId="125" xfId="0" applyFont="1" applyBorder="1" applyAlignment="1">
      <alignment horizontal="center" vertical="center"/>
    </xf>
    <xf numFmtId="0" fontId="8" fillId="0" borderId="126" xfId="0" applyFont="1" applyBorder="1" applyAlignment="1">
      <alignment horizontal="center" vertical="center"/>
    </xf>
    <xf numFmtId="0" fontId="8" fillId="0" borderId="127" xfId="0" applyFont="1" applyBorder="1" applyAlignment="1">
      <alignment horizontal="center" vertical="center"/>
    </xf>
    <xf numFmtId="0" fontId="8" fillId="0" borderId="128" xfId="0" applyFont="1" applyBorder="1" applyAlignment="1">
      <alignment horizontal="center" vertical="center"/>
    </xf>
    <xf numFmtId="0" fontId="8" fillId="0" borderId="129" xfId="0" applyFont="1" applyBorder="1" applyAlignment="1">
      <alignment horizontal="center" vertical="center"/>
    </xf>
    <xf numFmtId="0" fontId="8" fillId="0" borderId="130" xfId="0" applyFont="1" applyBorder="1" applyAlignment="1">
      <alignment horizontal="center" vertical="center"/>
    </xf>
    <xf numFmtId="0" fontId="8" fillId="0" borderId="131" xfId="0" applyFont="1" applyBorder="1" applyAlignment="1">
      <alignment horizontal="center" vertical="center"/>
    </xf>
    <xf numFmtId="0" fontId="8" fillId="0" borderId="100" xfId="0" applyFont="1" applyBorder="1" applyAlignment="1">
      <alignment horizontal="center" vertical="center"/>
    </xf>
    <xf numFmtId="0" fontId="8" fillId="0" borderId="131" xfId="0" applyFont="1" applyBorder="1" applyAlignment="1">
      <alignment horizontal="center"/>
    </xf>
    <xf numFmtId="0" fontId="8" fillId="0" borderId="101" xfId="0" applyFont="1" applyBorder="1" applyAlignment="1">
      <alignment horizontal="center"/>
    </xf>
    <xf numFmtId="0" fontId="6" fillId="0" borderId="126" xfId="0" applyFont="1" applyBorder="1" applyAlignment="1">
      <alignment horizontal="center" vertical="center"/>
    </xf>
    <xf numFmtId="0" fontId="6" fillId="0" borderId="128" xfId="0" applyFont="1" applyBorder="1" applyAlignment="1">
      <alignment horizontal="center" vertical="center"/>
    </xf>
    <xf numFmtId="0" fontId="6" fillId="0" borderId="129" xfId="0" applyFont="1" applyBorder="1" applyAlignment="1">
      <alignment horizontal="center" vertical="center"/>
    </xf>
    <xf numFmtId="0" fontId="6" fillId="0" borderId="13" xfId="0" applyFont="1" applyBorder="1" applyAlignment="1">
      <alignment horizontal="center" vertical="center"/>
    </xf>
    <xf numFmtId="0" fontId="6" fillId="0" borderId="68" xfId="0" applyFont="1" applyBorder="1" applyAlignment="1">
      <alignment horizontal="center" vertical="center"/>
    </xf>
    <xf numFmtId="0" fontId="6" fillId="0" borderId="132" xfId="0" applyFont="1" applyBorder="1" applyAlignment="1">
      <alignment horizontal="center" vertical="center"/>
    </xf>
    <xf numFmtId="0" fontId="6" fillId="0" borderId="133" xfId="0" applyFont="1" applyBorder="1" applyAlignment="1">
      <alignment horizontal="center" vertical="center"/>
    </xf>
    <xf numFmtId="0" fontId="8" fillId="0" borderId="134" xfId="0" applyFont="1" applyBorder="1" applyAlignment="1">
      <alignment horizontal="center"/>
    </xf>
    <xf numFmtId="0" fontId="8" fillId="0" borderId="135" xfId="0" applyFont="1" applyBorder="1" applyAlignment="1">
      <alignment horizontal="center"/>
    </xf>
    <xf numFmtId="0" fontId="2" fillId="0" borderId="35" xfId="0" applyFont="1" applyBorder="1" applyAlignment="1">
      <alignment horizontal="center" vertical="center"/>
    </xf>
    <xf numFmtId="0" fontId="2" fillId="0" borderId="44" xfId="0" applyFont="1" applyBorder="1" applyAlignment="1">
      <alignment vertical="center"/>
    </xf>
    <xf numFmtId="0" fontId="2" fillId="0" borderId="38" xfId="0" applyFont="1" applyBorder="1" applyAlignment="1">
      <alignment horizontal="center" vertical="center"/>
    </xf>
    <xf numFmtId="0" fontId="2" fillId="0" borderId="136" xfId="0" applyFont="1" applyBorder="1" applyAlignment="1">
      <alignment vertical="center"/>
    </xf>
    <xf numFmtId="0" fontId="2" fillId="0" borderId="55" xfId="0" applyFont="1" applyBorder="1" applyAlignment="1">
      <alignment horizontal="center" vertical="center"/>
    </xf>
    <xf numFmtId="0" fontId="8" fillId="0" borderId="124" xfId="0" applyFont="1" applyBorder="1" applyAlignment="1">
      <alignment horizontal="center"/>
    </xf>
    <xf numFmtId="0" fontId="8" fillId="0" borderId="100" xfId="0" applyFont="1" applyBorder="1" applyAlignment="1">
      <alignment horizontal="center"/>
    </xf>
    <xf numFmtId="0" fontId="8" fillId="0" borderId="39" xfId="0" applyFont="1" applyBorder="1" applyAlignment="1">
      <alignment horizontal="center"/>
    </xf>
    <xf numFmtId="0" fontId="8" fillId="0" borderId="43" xfId="0" applyFont="1" applyBorder="1" applyAlignment="1">
      <alignment horizontal="center"/>
    </xf>
    <xf numFmtId="0" fontId="0" fillId="0" borderId="101" xfId="0" applyFont="1" applyBorder="1" applyAlignment="1">
      <alignment horizontal="center"/>
    </xf>
    <xf numFmtId="0" fontId="0" fillId="0" borderId="123" xfId="0" applyFont="1" applyBorder="1" applyAlignment="1">
      <alignment horizontal="center"/>
    </xf>
    <xf numFmtId="0" fontId="8" fillId="0" borderId="27" xfId="0" applyFont="1" applyBorder="1" applyAlignment="1">
      <alignment horizontal="center"/>
    </xf>
    <xf numFmtId="0" fontId="8" fillId="0" borderId="36" xfId="0" applyFont="1" applyBorder="1" applyAlignment="1">
      <alignment horizontal="center"/>
    </xf>
    <xf numFmtId="0" fontId="0" fillId="0" borderId="92" xfId="0" applyBorder="1" applyAlignment="1">
      <alignment vertical="center" wrapText="1"/>
    </xf>
    <xf numFmtId="0" fontId="0" fillId="0" borderId="56" xfId="0" applyBorder="1" applyAlignment="1">
      <alignment vertical="center" wrapText="1"/>
    </xf>
    <xf numFmtId="0" fontId="0" fillId="0" borderId="30" xfId="0" applyBorder="1" applyAlignment="1">
      <alignment vertical="center" wrapText="1"/>
    </xf>
    <xf numFmtId="0" fontId="13" fillId="0" borderId="0" xfId="0" applyFont="1" applyAlignment="1">
      <alignment vertical="center"/>
    </xf>
    <xf numFmtId="0" fontId="4" fillId="0" borderId="0" xfId="0" applyFont="1" applyAlignment="1">
      <alignment horizontal="left" vertical="center"/>
    </xf>
    <xf numFmtId="0" fontId="0" fillId="0" borderId="0" xfId="0" applyAlignment="1">
      <alignment horizontal="right" vertical="center"/>
    </xf>
    <xf numFmtId="0" fontId="2" fillId="0" borderId="32" xfId="0" applyFont="1" applyBorder="1" applyAlignment="1">
      <alignment horizontal="center"/>
    </xf>
    <xf numFmtId="0" fontId="15" fillId="0" borderId="38" xfId="0" applyFont="1" applyBorder="1" applyAlignment="1">
      <alignment horizontal="center"/>
    </xf>
    <xf numFmtId="0" fontId="12" fillId="0" borderId="0" xfId="0" applyFont="1" applyBorder="1" applyAlignment="1">
      <alignment horizontal="center" vertical="center"/>
    </xf>
    <xf numFmtId="0" fontId="0" fillId="0" borderId="0" xfId="0" applyBorder="1" applyAlignment="1">
      <alignment horizontal="center" vertical="center" textRotation="255"/>
    </xf>
    <xf numFmtId="0" fontId="0" fillId="0" borderId="92" xfId="0" applyBorder="1" applyAlignment="1">
      <alignment vertical="center"/>
    </xf>
    <xf numFmtId="0" fontId="8" fillId="0" borderId="38" xfId="0" applyFont="1" applyBorder="1" applyAlignment="1">
      <alignment horizontal="center" vertical="center" wrapText="1"/>
    </xf>
    <xf numFmtId="0" fontId="0" fillId="0" borderId="32" xfId="0" applyBorder="1" applyAlignment="1">
      <alignment vertical="center"/>
    </xf>
    <xf numFmtId="0" fontId="0" fillId="0" borderId="62" xfId="0" applyBorder="1" applyAlignment="1">
      <alignment vertical="center" wrapText="1"/>
    </xf>
    <xf numFmtId="0" fontId="12" fillId="0" borderId="51" xfId="0" applyFont="1" applyBorder="1" applyAlignment="1">
      <alignment horizontal="center" vertical="center"/>
    </xf>
    <xf numFmtId="0" fontId="7" fillId="0" borderId="83" xfId="0" applyFont="1" applyBorder="1" applyAlignment="1">
      <alignment horizontal="left" vertical="center"/>
    </xf>
    <xf numFmtId="0" fontId="7" fillId="0" borderId="112" xfId="0" applyFont="1" applyBorder="1" applyAlignment="1">
      <alignment horizontal="left" vertical="center"/>
    </xf>
    <xf numFmtId="0" fontId="16" fillId="0" borderId="0" xfId="0" applyFont="1" applyAlignment="1">
      <alignment horizontal="center" vertical="center"/>
    </xf>
    <xf numFmtId="0" fontId="7" fillId="0" borderId="94" xfId="0" applyFont="1" applyBorder="1" applyAlignment="1">
      <alignment horizontal="center" vertical="center"/>
    </xf>
    <xf numFmtId="0" fontId="7" fillId="0" borderId="53" xfId="0" applyFont="1" applyBorder="1" applyAlignment="1">
      <alignment vertical="center"/>
    </xf>
    <xf numFmtId="178" fontId="0" fillId="0" borderId="82" xfId="0" applyNumberFormat="1" applyBorder="1" applyAlignment="1">
      <alignment vertical="center"/>
    </xf>
    <xf numFmtId="0" fontId="7" fillId="0" borderId="137" xfId="0" applyFont="1" applyBorder="1" applyAlignment="1">
      <alignment vertical="center"/>
    </xf>
    <xf numFmtId="0" fontId="0" fillId="0" borderId="130" xfId="0" applyBorder="1" applyAlignment="1">
      <alignment vertical="center"/>
    </xf>
    <xf numFmtId="0" fontId="0" fillId="0" borderId="99" xfId="0" applyBorder="1" applyAlignment="1">
      <alignment vertical="center"/>
    </xf>
    <xf numFmtId="0" fontId="7" fillId="0" borderId="138" xfId="0" applyFont="1" applyBorder="1" applyAlignment="1">
      <alignment vertical="center"/>
    </xf>
    <xf numFmtId="0" fontId="7" fillId="0" borderId="139" xfId="0" applyFont="1" applyBorder="1" applyAlignment="1">
      <alignment vertical="center"/>
    </xf>
    <xf numFmtId="0" fontId="7" fillId="0" borderId="135" xfId="0" applyFont="1" applyBorder="1" applyAlignment="1">
      <alignment vertical="center"/>
    </xf>
    <xf numFmtId="0" fontId="7" fillId="0" borderId="97" xfId="0" applyFont="1" applyBorder="1" applyAlignment="1">
      <alignment vertical="center"/>
    </xf>
    <xf numFmtId="0" fontId="7" fillId="0" borderId="140" xfId="0" applyFont="1" applyBorder="1" applyAlignment="1">
      <alignment vertical="center"/>
    </xf>
    <xf numFmtId="0" fontId="0" fillId="0" borderId="112" xfId="0" applyBorder="1" applyAlignment="1">
      <alignment horizontal="center" vertical="center"/>
    </xf>
    <xf numFmtId="0" fontId="0" fillId="0" borderId="141" xfId="0" applyFont="1" applyBorder="1" applyAlignment="1">
      <alignment horizontal="center" vertical="center" wrapText="1"/>
    </xf>
    <xf numFmtId="0" fontId="3" fillId="0" borderId="28" xfId="0" applyFont="1" applyBorder="1" applyAlignment="1">
      <alignment horizontal="center" vertical="center"/>
    </xf>
    <xf numFmtId="0" fontId="0" fillId="0" borderId="56" xfId="0" applyFont="1" applyBorder="1" applyAlignment="1">
      <alignment vertical="center"/>
    </xf>
    <xf numFmtId="0" fontId="9" fillId="0" borderId="25" xfId="0" applyFont="1" applyBorder="1" applyAlignment="1">
      <alignment horizontal="center"/>
    </xf>
    <xf numFmtId="0" fontId="0" fillId="0" borderId="74" xfId="0" applyFont="1" applyBorder="1" applyAlignment="1">
      <alignment horizontal="center"/>
    </xf>
    <xf numFmtId="0" fontId="8" fillId="0" borderId="142" xfId="0" applyFont="1" applyBorder="1" applyAlignment="1">
      <alignment horizontal="center"/>
    </xf>
    <xf numFmtId="0" fontId="0" fillId="0" borderId="74" xfId="0" applyFont="1" applyBorder="1" applyAlignment="1">
      <alignment horizontal="center" vertical="center"/>
    </xf>
    <xf numFmtId="0" fontId="8" fillId="0" borderId="124" xfId="0" applyFont="1" applyBorder="1" applyAlignment="1">
      <alignment horizontal="center" vertical="center" wrapText="1"/>
    </xf>
    <xf numFmtId="0" fontId="3" fillId="0" borderId="38" xfId="0" applyFont="1" applyBorder="1" applyAlignment="1">
      <alignment horizontal="center" vertical="center"/>
    </xf>
    <xf numFmtId="0" fontId="3" fillId="0" borderId="63" xfId="0" applyFont="1" applyBorder="1" applyAlignment="1">
      <alignment horizontal="center" vertical="center"/>
    </xf>
    <xf numFmtId="0" fontId="0" fillId="0" borderId="143" xfId="0" applyBorder="1" applyAlignment="1">
      <alignment vertical="center"/>
    </xf>
    <xf numFmtId="0" fontId="0" fillId="0" borderId="54" xfId="0" applyBorder="1" applyAlignment="1">
      <alignment vertical="center"/>
    </xf>
    <xf numFmtId="0" fontId="0" fillId="0" borderId="66" xfId="0" applyBorder="1" applyAlignment="1">
      <alignment vertical="center"/>
    </xf>
    <xf numFmtId="0" fontId="0" fillId="0" borderId="144" xfId="0" applyBorder="1" applyAlignment="1">
      <alignment vertical="center"/>
    </xf>
    <xf numFmtId="0" fontId="0" fillId="0" borderId="145" xfId="0" applyBorder="1" applyAlignment="1">
      <alignment vertical="center"/>
    </xf>
    <xf numFmtId="0" fontId="0" fillId="0" borderId="146" xfId="0" applyBorder="1" applyAlignment="1">
      <alignment horizontal="center" vertical="center"/>
    </xf>
    <xf numFmtId="0" fontId="0" fillId="0" borderId="147" xfId="0" applyBorder="1" applyAlignment="1">
      <alignment horizontal="center" vertical="center"/>
    </xf>
    <xf numFmtId="0" fontId="0" fillId="0" borderId="66" xfId="0" applyBorder="1" applyAlignment="1">
      <alignment vertical="center"/>
    </xf>
    <xf numFmtId="0" fontId="0" fillId="0" borderId="148" xfId="0" applyBorder="1" applyAlignment="1">
      <alignment vertical="center"/>
    </xf>
    <xf numFmtId="0" fontId="0" fillId="0" borderId="149" xfId="0" applyBorder="1" applyAlignment="1">
      <alignment vertical="center"/>
    </xf>
    <xf numFmtId="0" fontId="0" fillId="0" borderId="150" xfId="0" applyBorder="1" applyAlignment="1">
      <alignment vertical="center"/>
    </xf>
    <xf numFmtId="0" fontId="0" fillId="0" borderId="151" xfId="0" applyBorder="1" applyAlignment="1">
      <alignment vertical="center"/>
    </xf>
    <xf numFmtId="0" fontId="0" fillId="0" borderId="152" xfId="0" applyBorder="1" applyAlignment="1">
      <alignment vertical="center"/>
    </xf>
    <xf numFmtId="0" fontId="0" fillId="0" borderId="0" xfId="0" applyBorder="1" applyAlignment="1">
      <alignment vertical="top"/>
    </xf>
    <xf numFmtId="0" fontId="0" fillId="0" borderId="99" xfId="0" applyBorder="1" applyAlignment="1">
      <alignment vertical="top"/>
    </xf>
    <xf numFmtId="0" fontId="0" fillId="0" borderId="153" xfId="0" applyBorder="1" applyAlignment="1">
      <alignment horizontal="center" vertical="center"/>
    </xf>
    <xf numFmtId="0" fontId="7" fillId="0" borderId="154" xfId="0" applyFont="1" applyBorder="1" applyAlignment="1">
      <alignment vertical="center"/>
    </xf>
    <xf numFmtId="0" fontId="7" fillId="0" borderId="105" xfId="0" applyFont="1" applyBorder="1" applyAlignment="1">
      <alignment horizontal="center" vertical="center"/>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46" xfId="0" applyFont="1" applyBorder="1" applyAlignment="1">
      <alignment horizontal="center"/>
    </xf>
    <xf numFmtId="0" fontId="2" fillId="0" borderId="158" xfId="0" applyFont="1" applyBorder="1" applyAlignment="1">
      <alignment horizontal="center"/>
    </xf>
    <xf numFmtId="0" fontId="3" fillId="0" borderId="158" xfId="0" applyFont="1" applyBorder="1" applyAlignment="1">
      <alignment horizontal="center"/>
    </xf>
    <xf numFmtId="0" fontId="2" fillId="0" borderId="42" xfId="0" applyFont="1" applyBorder="1" applyAlignment="1">
      <alignment horizontal="center" vertical="center"/>
    </xf>
    <xf numFmtId="0" fontId="8" fillId="0" borderId="38" xfId="0" applyFont="1" applyBorder="1" applyAlignment="1">
      <alignment horizontal="center" vertical="center"/>
    </xf>
    <xf numFmtId="0" fontId="8" fillId="0" borderId="159" xfId="0" applyFont="1" applyBorder="1" applyAlignment="1">
      <alignment horizontal="center" vertical="center"/>
    </xf>
    <xf numFmtId="0" fontId="8" fillId="0" borderId="53" xfId="0" applyFont="1" applyFill="1" applyBorder="1" applyAlignment="1">
      <alignment horizontal="center"/>
    </xf>
    <xf numFmtId="0" fontId="2" fillId="0" borderId="46" xfId="0" applyFont="1" applyFill="1" applyBorder="1" applyAlignment="1">
      <alignment horizontal="center"/>
    </xf>
    <xf numFmtId="0" fontId="2" fillId="0" borderId="0" xfId="0" applyFont="1" applyFill="1" applyBorder="1" applyAlignment="1">
      <alignment horizontal="center"/>
    </xf>
    <xf numFmtId="0" fontId="2" fillId="0" borderId="158" xfId="0" applyFont="1" applyFill="1" applyBorder="1" applyAlignment="1">
      <alignment horizontal="center"/>
    </xf>
    <xf numFmtId="0" fontId="8" fillId="0" borderId="0" xfId="0" applyFont="1" applyFill="1" applyBorder="1" applyAlignment="1">
      <alignment horizontal="center"/>
    </xf>
    <xf numFmtId="0" fontId="2" fillId="0" borderId="26" xfId="0" applyFont="1" applyBorder="1" applyAlignment="1">
      <alignment horizontal="center" vertical="center"/>
    </xf>
    <xf numFmtId="0" fontId="2" fillId="0" borderId="54" xfId="0" applyFont="1" applyBorder="1" applyAlignment="1">
      <alignment horizontal="center" vertical="center"/>
    </xf>
    <xf numFmtId="0" fontId="2" fillId="0" borderId="27" xfId="0" applyFont="1" applyBorder="1" applyAlignment="1">
      <alignment horizontal="center" vertical="center"/>
    </xf>
    <xf numFmtId="0" fontId="6" fillId="0" borderId="34" xfId="0" applyFont="1" applyBorder="1" applyAlignment="1">
      <alignment horizontal="center" vertical="center"/>
    </xf>
    <xf numFmtId="0" fontId="3" fillId="0" borderId="44" xfId="0" applyFont="1" applyBorder="1" applyAlignment="1">
      <alignment horizontal="center"/>
    </xf>
    <xf numFmtId="0" fontId="3" fillId="0" borderId="35" xfId="0" applyFont="1" applyBorder="1" applyAlignment="1">
      <alignment horizontal="center"/>
    </xf>
    <xf numFmtId="0" fontId="3" fillId="0" borderId="49" xfId="0" applyFont="1" applyBorder="1" applyAlignment="1">
      <alignment horizontal="center"/>
    </xf>
    <xf numFmtId="0" fontId="0" fillId="0" borderId="124" xfId="0" applyFont="1" applyBorder="1" applyAlignment="1">
      <alignment horizontal="center" vertical="center"/>
    </xf>
    <xf numFmtId="0" fontId="3" fillId="0" borderId="120" xfId="0" applyFont="1" applyBorder="1" applyAlignment="1">
      <alignment horizontal="center"/>
    </xf>
    <xf numFmtId="0" fontId="8" fillId="0" borderId="160" xfId="0" applyFont="1" applyFill="1" applyBorder="1" applyAlignment="1">
      <alignment horizontal="center"/>
    </xf>
    <xf numFmtId="0" fontId="2" fillId="0" borderId="161" xfId="0" applyFont="1" applyFill="1" applyBorder="1" applyAlignment="1">
      <alignment horizontal="center"/>
    </xf>
    <xf numFmtId="0" fontId="0" fillId="0" borderId="160" xfId="0" applyFont="1" applyFill="1" applyBorder="1" applyAlignment="1">
      <alignment horizontal="center"/>
    </xf>
    <xf numFmtId="0" fontId="0" fillId="0" borderId="161" xfId="0" applyFont="1" applyFill="1" applyBorder="1" applyAlignment="1">
      <alignment horizontal="center"/>
    </xf>
    <xf numFmtId="0" fontId="3" fillId="0" borderId="161" xfId="0" applyFont="1" applyBorder="1" applyAlignment="1">
      <alignment horizontal="center"/>
    </xf>
    <xf numFmtId="0" fontId="3" fillId="0" borderId="162" xfId="0" applyFont="1" applyBorder="1" applyAlignment="1">
      <alignment horizontal="center"/>
    </xf>
    <xf numFmtId="0" fontId="8" fillId="0" borderId="163" xfId="0" applyFont="1" applyBorder="1" applyAlignment="1">
      <alignment horizontal="center" vertical="center"/>
    </xf>
    <xf numFmtId="0" fontId="8" fillId="0" borderId="98" xfId="0" applyFont="1" applyBorder="1" applyAlignment="1">
      <alignment horizontal="center" vertical="center"/>
    </xf>
    <xf numFmtId="0" fontId="2" fillId="0" borderId="164" xfId="0" applyFont="1" applyBorder="1" applyAlignment="1">
      <alignment horizontal="center" vertical="center"/>
    </xf>
    <xf numFmtId="0" fontId="0" fillId="0" borderId="165" xfId="0" applyBorder="1" applyAlignment="1">
      <alignment horizontal="center"/>
    </xf>
    <xf numFmtId="0" fontId="0" fillId="0" borderId="44" xfId="0" applyBorder="1" applyAlignment="1">
      <alignment horizontal="center" vertical="center"/>
    </xf>
    <xf numFmtId="0" fontId="0" fillId="0" borderId="99" xfId="0" applyBorder="1" applyAlignment="1">
      <alignment horizontal="center" vertical="center"/>
    </xf>
    <xf numFmtId="0" fontId="2" fillId="0" borderId="0" xfId="0" applyFont="1" applyBorder="1" applyAlignment="1">
      <alignment horizontal="center"/>
    </xf>
    <xf numFmtId="0" fontId="0" fillId="0" borderId="107" xfId="0" applyBorder="1" applyAlignment="1">
      <alignment vertical="center"/>
    </xf>
    <xf numFmtId="0" fontId="8" fillId="0" borderId="166" xfId="0" applyFont="1" applyBorder="1" applyAlignment="1">
      <alignment horizontal="center" vertical="center"/>
    </xf>
    <xf numFmtId="0" fontId="2" fillId="0" borderId="167" xfId="0" applyFont="1" applyBorder="1" applyAlignment="1">
      <alignment horizontal="center" vertical="center"/>
    </xf>
    <xf numFmtId="0" fontId="8" fillId="0" borderId="122" xfId="0" applyFont="1" applyBorder="1" applyAlignment="1">
      <alignment horizontal="center" vertical="center"/>
    </xf>
    <xf numFmtId="0" fontId="6" fillId="0" borderId="163" xfId="0" applyFont="1" applyBorder="1" applyAlignment="1">
      <alignment horizontal="center" vertical="center"/>
    </xf>
    <xf numFmtId="0" fontId="6" fillId="0" borderId="98" xfId="0" applyFont="1" applyBorder="1" applyAlignment="1">
      <alignment horizontal="center" vertical="center"/>
    </xf>
    <xf numFmtId="0" fontId="6" fillId="0" borderId="168" xfId="0" applyFont="1" applyBorder="1" applyAlignment="1">
      <alignment horizontal="center" vertical="center"/>
    </xf>
    <xf numFmtId="204" fontId="0" fillId="0" borderId="67" xfId="0" applyNumberFormat="1" applyBorder="1" applyAlignment="1">
      <alignment vertical="center"/>
    </xf>
    <xf numFmtId="204" fontId="0" fillId="0" borderId="145" xfId="0" applyNumberFormat="1" applyBorder="1" applyAlignment="1">
      <alignment vertical="center"/>
    </xf>
    <xf numFmtId="0" fontId="0" fillId="0" borderId="145" xfId="0" applyBorder="1" applyAlignment="1">
      <alignment horizontal="center" vertical="center"/>
    </xf>
    <xf numFmtId="178" fontId="0" fillId="0" borderId="82" xfId="0" applyNumberFormat="1" applyBorder="1" applyAlignment="1">
      <alignment horizontal="right"/>
    </xf>
    <xf numFmtId="178" fontId="8" fillId="0" borderId="100" xfId="0" applyNumberFormat="1" applyFont="1" applyBorder="1" applyAlignment="1">
      <alignment horizontal="center" vertical="center"/>
    </xf>
    <xf numFmtId="208" fontId="0" fillId="0" borderId="169" xfId="0" applyNumberFormat="1" applyBorder="1" applyAlignment="1">
      <alignment vertical="center"/>
    </xf>
    <xf numFmtId="208" fontId="0" fillId="0" borderId="67" xfId="0" applyNumberFormat="1" applyBorder="1" applyAlignment="1">
      <alignment vertical="center"/>
    </xf>
    <xf numFmtId="209" fontId="0" fillId="0" borderId="67" xfId="0" applyNumberFormat="1" applyBorder="1" applyAlignment="1">
      <alignment vertical="center"/>
    </xf>
    <xf numFmtId="0" fontId="0" fillId="0" borderId="170" xfId="0" applyBorder="1" applyAlignment="1">
      <alignment horizontal="center" vertical="center"/>
    </xf>
    <xf numFmtId="0" fontId="0" fillId="0" borderId="136" xfId="0" applyBorder="1" applyAlignment="1">
      <alignment horizontal="center" vertical="center"/>
    </xf>
    <xf numFmtId="0" fontId="0" fillId="0" borderId="114" xfId="0" applyBorder="1" applyAlignment="1">
      <alignment vertical="center"/>
    </xf>
    <xf numFmtId="0" fontId="0" fillId="0" borderId="26" xfId="0" applyBorder="1" applyAlignment="1">
      <alignment vertical="center"/>
    </xf>
    <xf numFmtId="0" fontId="0" fillId="0" borderId="30" xfId="0" applyBorder="1" applyAlignment="1">
      <alignment horizontal="center" vertical="center"/>
    </xf>
    <xf numFmtId="0" fontId="0" fillId="0" borderId="171" xfId="0" applyBorder="1" applyAlignment="1">
      <alignment horizontal="center" vertical="center"/>
    </xf>
    <xf numFmtId="0" fontId="0" fillId="0" borderId="133" xfId="0" applyBorder="1" applyAlignment="1">
      <alignment vertical="center"/>
    </xf>
    <xf numFmtId="0" fontId="0" fillId="0" borderId="166" xfId="0" applyBorder="1" applyAlignment="1">
      <alignment vertical="center"/>
    </xf>
    <xf numFmtId="0" fontId="0" fillId="0" borderId="158" xfId="0" applyBorder="1" applyAlignment="1">
      <alignment vertical="top"/>
    </xf>
    <xf numFmtId="0" fontId="0" fillId="0" borderId="66" xfId="0" applyBorder="1" applyAlignment="1">
      <alignment horizontal="center" vertical="center"/>
    </xf>
    <xf numFmtId="0" fontId="0" fillId="0" borderId="67" xfId="0" applyBorder="1" applyAlignment="1">
      <alignment horizontal="center" vertical="center" wrapText="1"/>
    </xf>
    <xf numFmtId="0" fontId="0" fillId="0" borderId="98" xfId="0" applyBorder="1" applyAlignment="1">
      <alignment horizontal="center" vertical="center" wrapText="1"/>
    </xf>
    <xf numFmtId="0" fontId="0" fillId="0" borderId="145" xfId="0" applyBorder="1" applyAlignment="1">
      <alignment horizontal="center" vertical="center" wrapText="1"/>
    </xf>
    <xf numFmtId="0" fontId="0" fillId="0" borderId="51" xfId="0" applyBorder="1" applyAlignment="1">
      <alignment vertical="center"/>
    </xf>
    <xf numFmtId="0" fontId="2" fillId="0" borderId="51" xfId="0" applyFont="1" applyBorder="1" applyAlignment="1">
      <alignment vertical="center"/>
    </xf>
    <xf numFmtId="0" fontId="8" fillId="0" borderId="79" xfId="0" applyFont="1" applyBorder="1" applyAlignment="1">
      <alignment horizontal="center" vertical="center"/>
    </xf>
    <xf numFmtId="0" fontId="8" fillId="0" borderId="42" xfId="0" applyFont="1" applyBorder="1" applyAlignment="1">
      <alignment horizontal="center" vertical="center"/>
    </xf>
    <xf numFmtId="0" fontId="18" fillId="0" borderId="0" xfId="0" applyFont="1" applyAlignment="1">
      <alignment vertical="center"/>
    </xf>
    <xf numFmtId="0" fontId="18" fillId="0" borderId="0" xfId="0" applyFont="1" applyAlignment="1">
      <alignment vertical="center"/>
    </xf>
    <xf numFmtId="0" fontId="22" fillId="0" borderId="0" xfId="0" applyFont="1" applyAlignment="1">
      <alignment vertical="center"/>
    </xf>
    <xf numFmtId="0" fontId="7" fillId="0" borderId="53" xfId="0" applyFont="1" applyBorder="1" applyAlignment="1">
      <alignment horizontal="center" vertical="center"/>
    </xf>
    <xf numFmtId="0" fontId="7" fillId="0" borderId="0" xfId="0" applyFont="1" applyBorder="1" applyAlignment="1">
      <alignment vertical="center"/>
    </xf>
    <xf numFmtId="0" fontId="7" fillId="0" borderId="29" xfId="0" applyFont="1" applyBorder="1" applyAlignment="1">
      <alignment vertical="center"/>
    </xf>
    <xf numFmtId="0" fontId="7" fillId="0" borderId="68" xfId="0" applyFont="1" applyBorder="1" applyAlignment="1">
      <alignment vertical="center"/>
    </xf>
    <xf numFmtId="0" fontId="7" fillId="0" borderId="99" xfId="0" applyFont="1" applyBorder="1" applyAlignment="1">
      <alignment vertical="center"/>
    </xf>
    <xf numFmtId="0" fontId="7" fillId="0" borderId="46" xfId="0" applyFont="1" applyBorder="1" applyAlignment="1">
      <alignment horizontal="center" vertical="center"/>
    </xf>
    <xf numFmtId="0" fontId="7" fillId="0" borderId="46" xfId="0" applyFont="1" applyBorder="1" applyAlignment="1">
      <alignment horizontal="left" vertical="center"/>
    </xf>
    <xf numFmtId="0" fontId="7" fillId="0" borderId="172" xfId="0" applyFont="1" applyBorder="1" applyAlignment="1">
      <alignment horizontal="left" vertical="center"/>
    </xf>
    <xf numFmtId="0" fontId="7" fillId="0" borderId="173" xfId="0" applyFont="1" applyBorder="1" applyAlignment="1">
      <alignment vertical="center"/>
    </xf>
    <xf numFmtId="0" fontId="18" fillId="0" borderId="67" xfId="0" applyFont="1" applyBorder="1" applyAlignment="1">
      <alignment horizontal="center" vertical="center" wrapText="1"/>
    </xf>
    <xf numFmtId="0" fontId="24" fillId="0" borderId="67" xfId="0" applyFont="1" applyBorder="1" applyAlignment="1">
      <alignment horizontal="center" vertical="center" wrapText="1"/>
    </xf>
    <xf numFmtId="0" fontId="24" fillId="0" borderId="145" xfId="0" applyFont="1" applyBorder="1" applyAlignment="1">
      <alignment horizontal="center" vertical="center" wrapText="1"/>
    </xf>
    <xf numFmtId="0" fontId="22" fillId="0" borderId="105" xfId="0" applyFont="1" applyBorder="1" applyAlignment="1">
      <alignment vertical="center"/>
    </xf>
    <xf numFmtId="0" fontId="22" fillId="0" borderId="106" xfId="0" applyFont="1" applyBorder="1" applyAlignment="1">
      <alignment horizontal="center" vertical="center"/>
    </xf>
    <xf numFmtId="0" fontId="22" fillId="0" borderId="107" xfId="0" applyFont="1" applyBorder="1" applyAlignment="1">
      <alignment horizontal="center" vertical="center"/>
    </xf>
    <xf numFmtId="0" fontId="22" fillId="0" borderId="108" xfId="0" applyFont="1" applyBorder="1" applyAlignment="1">
      <alignment horizontal="center" vertical="center"/>
    </xf>
    <xf numFmtId="0" fontId="22" fillId="0" borderId="10" xfId="0" applyFont="1" applyBorder="1" applyAlignment="1">
      <alignment horizontal="center" vertical="center"/>
    </xf>
    <xf numFmtId="0" fontId="22" fillId="0" borderId="83" xfId="0" applyFont="1" applyBorder="1" applyAlignment="1">
      <alignment vertical="center"/>
    </xf>
    <xf numFmtId="0" fontId="22" fillId="0" borderId="85" xfId="0" applyFont="1" applyBorder="1" applyAlignment="1">
      <alignment horizontal="center" vertical="center"/>
    </xf>
    <xf numFmtId="0" fontId="22" fillId="0" borderId="109" xfId="0" applyFont="1" applyBorder="1" applyAlignment="1">
      <alignment horizontal="center" vertical="center"/>
    </xf>
    <xf numFmtId="0" fontId="22" fillId="0" borderId="95" xfId="0" applyFont="1" applyBorder="1" applyAlignment="1">
      <alignment vertical="center"/>
    </xf>
    <xf numFmtId="0" fontId="22" fillId="0" borderId="110" xfId="0" applyFont="1" applyBorder="1" applyAlignment="1">
      <alignment vertical="center"/>
    </xf>
    <xf numFmtId="0" fontId="22" fillId="0" borderId="111" xfId="0" applyFont="1" applyBorder="1" applyAlignment="1">
      <alignment vertical="center"/>
    </xf>
    <xf numFmtId="0" fontId="22" fillId="0" borderId="10" xfId="0" applyFont="1" applyBorder="1" applyAlignment="1">
      <alignment vertical="center"/>
    </xf>
    <xf numFmtId="176" fontId="22" fillId="0" borderId="10" xfId="0" applyNumberFormat="1" applyFont="1" applyBorder="1" applyAlignment="1">
      <alignment vertical="center"/>
    </xf>
    <xf numFmtId="0" fontId="22" fillId="0" borderId="85" xfId="0" applyFont="1" applyBorder="1" applyAlignment="1">
      <alignment vertical="center"/>
    </xf>
    <xf numFmtId="0" fontId="22" fillId="0" borderId="83" xfId="0" applyFont="1" applyBorder="1" applyAlignment="1">
      <alignment horizontal="left" vertical="center"/>
    </xf>
    <xf numFmtId="0" fontId="22" fillId="0" borderId="109" xfId="0" applyFont="1" applyBorder="1" applyAlignment="1">
      <alignment vertical="center"/>
    </xf>
    <xf numFmtId="0" fontId="22" fillId="0" borderId="112" xfId="0" applyFont="1" applyBorder="1" applyAlignment="1">
      <alignment vertical="center"/>
    </xf>
    <xf numFmtId="0" fontId="22" fillId="0" borderId="112" xfId="0" applyFont="1" applyBorder="1" applyAlignment="1">
      <alignment horizontal="left" vertical="center"/>
    </xf>
    <xf numFmtId="0" fontId="22" fillId="0" borderId="113" xfId="0" applyFont="1" applyBorder="1" applyAlignment="1">
      <alignment vertical="center"/>
    </xf>
    <xf numFmtId="0" fontId="22" fillId="0" borderId="114" xfId="0" applyFont="1" applyBorder="1" applyAlignment="1">
      <alignment vertical="center"/>
    </xf>
    <xf numFmtId="0" fontId="22" fillId="0" borderId="115" xfId="0" applyFont="1" applyBorder="1" applyAlignment="1">
      <alignment vertical="center"/>
    </xf>
    <xf numFmtId="0" fontId="22" fillId="0" borderId="116" xfId="0" applyFont="1" applyBorder="1" applyAlignment="1">
      <alignment vertical="center"/>
    </xf>
    <xf numFmtId="0" fontId="22" fillId="0" borderId="95" xfId="0" applyFont="1" applyBorder="1" applyAlignment="1">
      <alignment horizontal="center" vertical="center" textRotation="180"/>
    </xf>
    <xf numFmtId="0" fontId="22" fillId="0" borderId="117" xfId="0" applyFont="1" applyBorder="1" applyAlignment="1">
      <alignment vertical="center"/>
    </xf>
    <xf numFmtId="0" fontId="22" fillId="0" borderId="118" xfId="0" applyFont="1" applyBorder="1" applyAlignment="1">
      <alignment vertical="center"/>
    </xf>
    <xf numFmtId="0" fontId="25" fillId="0" borderId="67" xfId="0" applyFont="1" applyBorder="1" applyAlignment="1">
      <alignment horizontal="center" vertical="center" wrapText="1"/>
    </xf>
    <xf numFmtId="0" fontId="7" fillId="0" borderId="174" xfId="0" applyFont="1" applyBorder="1" applyAlignment="1">
      <alignment horizontal="left" vertical="center"/>
    </xf>
    <xf numFmtId="0" fontId="7" fillId="0" borderId="175" xfId="0" applyFont="1" applyBorder="1" applyAlignment="1">
      <alignment vertical="center"/>
    </xf>
    <xf numFmtId="195" fontId="0" fillId="0" borderId="69" xfId="0" applyNumberFormat="1" applyBorder="1" applyAlignment="1">
      <alignment vertical="center"/>
    </xf>
    <xf numFmtId="195" fontId="0" fillId="0" borderId="67" xfId="0" applyNumberFormat="1" applyBorder="1" applyAlignment="1">
      <alignment vertical="center"/>
    </xf>
    <xf numFmtId="195" fontId="0" fillId="0" borderId="67" xfId="0" applyNumberFormat="1" applyBorder="1" applyAlignment="1">
      <alignment horizontal="right"/>
    </xf>
    <xf numFmtId="196" fontId="0" fillId="0" borderId="69" xfId="0" applyNumberFormat="1" applyBorder="1" applyAlignment="1">
      <alignment vertical="center"/>
    </xf>
    <xf numFmtId="196" fontId="0" fillId="0" borderId="67" xfId="0" applyNumberFormat="1" applyBorder="1" applyAlignment="1">
      <alignment vertical="center"/>
    </xf>
    <xf numFmtId="197" fontId="0" fillId="0" borderId="69" xfId="0" applyNumberFormat="1" applyBorder="1" applyAlignment="1">
      <alignment vertical="center"/>
    </xf>
    <xf numFmtId="197" fontId="0" fillId="0" borderId="67" xfId="0" applyNumberFormat="1" applyBorder="1" applyAlignment="1">
      <alignment vertical="center"/>
    </xf>
    <xf numFmtId="198" fontId="0" fillId="0" borderId="69" xfId="0" applyNumberFormat="1" applyBorder="1" applyAlignment="1">
      <alignment vertical="center"/>
    </xf>
    <xf numFmtId="197" fontId="0" fillId="0" borderId="69" xfId="0" applyNumberFormat="1" applyBorder="1" applyAlignment="1">
      <alignment horizontal="center" vertical="center"/>
    </xf>
    <xf numFmtId="195" fontId="0" fillId="0" borderId="145" xfId="0" applyNumberFormat="1" applyBorder="1" applyAlignment="1">
      <alignment vertical="center"/>
    </xf>
    <xf numFmtId="196" fontId="0" fillId="0" borderId="145" xfId="0" applyNumberFormat="1" applyBorder="1" applyAlignment="1">
      <alignment vertical="center"/>
    </xf>
    <xf numFmtId="197" fontId="0" fillId="0" borderId="145" xfId="0" applyNumberFormat="1" applyBorder="1" applyAlignment="1">
      <alignment vertical="center"/>
    </xf>
    <xf numFmtId="178" fontId="0" fillId="0" borderId="83" xfId="0" applyNumberFormat="1" applyBorder="1" applyAlignment="1">
      <alignment horizontal="left"/>
    </xf>
    <xf numFmtId="0" fontId="0" fillId="0" borderId="88" xfId="0" applyBorder="1" applyAlignment="1">
      <alignment horizontal="left"/>
    </xf>
    <xf numFmtId="195" fontId="0" fillId="0" borderId="54" xfId="0" applyNumberFormat="1" applyBorder="1" applyAlignment="1">
      <alignment vertical="center"/>
    </xf>
    <xf numFmtId="195" fontId="0" fillId="0" borderId="66" xfId="0" applyNumberFormat="1" applyBorder="1" applyAlignment="1">
      <alignment vertical="center"/>
    </xf>
    <xf numFmtId="195" fontId="0" fillId="0" borderId="69" xfId="0" applyNumberFormat="1" applyBorder="1" applyAlignment="1">
      <alignment vertical="center"/>
    </xf>
    <xf numFmtId="195" fontId="0" fillId="0" borderId="67" xfId="0" applyNumberFormat="1" applyBorder="1" applyAlignment="1">
      <alignment vertical="center"/>
    </xf>
    <xf numFmtId="195" fontId="0" fillId="0" borderId="176" xfId="0" applyNumberFormat="1" applyBorder="1" applyAlignment="1">
      <alignment vertical="center"/>
    </xf>
    <xf numFmtId="196" fontId="0" fillId="0" borderId="54" xfId="0" applyNumberFormat="1" applyBorder="1" applyAlignment="1">
      <alignment vertical="center"/>
    </xf>
    <xf numFmtId="196" fontId="0" fillId="0" borderId="130" xfId="0" applyNumberFormat="1" applyBorder="1" applyAlignment="1">
      <alignment vertical="center"/>
    </xf>
    <xf numFmtId="196" fontId="0" fillId="0" borderId="69" xfId="0" applyNumberFormat="1" applyBorder="1" applyAlignment="1">
      <alignment vertical="center"/>
    </xf>
    <xf numFmtId="197" fontId="0" fillId="0" borderId="69" xfId="0" applyNumberFormat="1" applyBorder="1" applyAlignment="1">
      <alignment vertical="center"/>
    </xf>
    <xf numFmtId="0" fontId="0" fillId="0" borderId="79" xfId="0" applyBorder="1" applyAlignment="1">
      <alignment horizontal="center" vertical="center"/>
    </xf>
    <xf numFmtId="0" fontId="0" fillId="0" borderId="162" xfId="0" applyBorder="1" applyAlignment="1">
      <alignment horizontal="center" vertical="center"/>
    </xf>
    <xf numFmtId="195" fontId="0" fillId="0" borderId="34" xfId="0" applyNumberFormat="1" applyBorder="1" applyAlignment="1">
      <alignment vertical="center"/>
    </xf>
    <xf numFmtId="195" fontId="0" fillId="0" borderId="98" xfId="0" applyNumberFormat="1" applyBorder="1" applyAlignment="1">
      <alignment vertical="center"/>
    </xf>
    <xf numFmtId="0" fontId="0" fillId="0" borderId="43" xfId="0" applyBorder="1" applyAlignment="1">
      <alignment horizontal="center" vertical="center"/>
    </xf>
    <xf numFmtId="0" fontId="0" fillId="0" borderId="177" xfId="0" applyBorder="1" applyAlignment="1">
      <alignment vertical="center"/>
    </xf>
    <xf numFmtId="0" fontId="7" fillId="0" borderId="66" xfId="0" applyFont="1" applyBorder="1" applyAlignment="1">
      <alignment horizontal="center" vertical="center"/>
    </xf>
    <xf numFmtId="0" fontId="7" fillId="0" borderId="130" xfId="0" applyFont="1" applyBorder="1" applyAlignment="1">
      <alignment horizontal="center" vertical="center"/>
    </xf>
    <xf numFmtId="0" fontId="7" fillId="0" borderId="178" xfId="0" applyFont="1" applyBorder="1" applyAlignment="1">
      <alignment horizontal="center" vertical="center"/>
    </xf>
    <xf numFmtId="0" fontId="7" fillId="0" borderId="179" xfId="0" applyFont="1" applyBorder="1" applyAlignment="1">
      <alignment vertical="center"/>
    </xf>
    <xf numFmtId="0" fontId="2" fillId="0" borderId="180" xfId="0" applyFont="1" applyBorder="1" applyAlignment="1">
      <alignment vertical="center"/>
    </xf>
    <xf numFmtId="195" fontId="0" fillId="0" borderId="126" xfId="0" applyNumberFormat="1" applyBorder="1" applyAlignment="1">
      <alignment vertical="center"/>
    </xf>
    <xf numFmtId="197" fontId="0" fillId="0" borderId="126" xfId="0" applyNumberFormat="1" applyBorder="1" applyAlignment="1">
      <alignment vertical="center"/>
    </xf>
    <xf numFmtId="198" fontId="0" fillId="0" borderId="126" xfId="0" applyNumberFormat="1" applyBorder="1" applyAlignment="1">
      <alignment vertical="center"/>
    </xf>
    <xf numFmtId="196" fontId="0" fillId="0" borderId="27" xfId="0" applyNumberFormat="1" applyBorder="1" applyAlignment="1">
      <alignment vertical="center"/>
    </xf>
    <xf numFmtId="195" fontId="0" fillId="0" borderId="132" xfId="0" applyNumberFormat="1" applyBorder="1" applyAlignment="1">
      <alignment vertical="center"/>
    </xf>
    <xf numFmtId="0" fontId="25" fillId="0" borderId="69" xfId="0" applyFont="1" applyBorder="1" applyAlignment="1">
      <alignment horizontal="center" vertical="center" wrapText="1"/>
    </xf>
    <xf numFmtId="0" fontId="0" fillId="0" borderId="140" xfId="0" applyBorder="1" applyAlignment="1">
      <alignment vertical="center"/>
    </xf>
    <xf numFmtId="0" fontId="0" fillId="0" borderId="96" xfId="0" applyBorder="1" applyAlignment="1">
      <alignment vertical="center"/>
    </xf>
    <xf numFmtId="178" fontId="0" fillId="0" borderId="96" xfId="0" applyNumberFormat="1" applyBorder="1" applyAlignment="1">
      <alignment vertical="center"/>
    </xf>
    <xf numFmtId="195" fontId="0" fillId="0" borderId="96" xfId="0" applyNumberFormat="1" applyBorder="1" applyAlignment="1">
      <alignment vertical="center"/>
    </xf>
    <xf numFmtId="195" fontId="0" fillId="0" borderId="181" xfId="0" applyNumberFormat="1" applyBorder="1" applyAlignment="1">
      <alignment vertical="center"/>
    </xf>
    <xf numFmtId="202" fontId="0" fillId="0" borderId="182" xfId="0" applyNumberFormat="1" applyBorder="1" applyAlignment="1">
      <alignment vertical="center"/>
    </xf>
    <xf numFmtId="0" fontId="0" fillId="0" borderId="183" xfId="0" applyBorder="1" applyAlignment="1">
      <alignment vertical="center"/>
    </xf>
    <xf numFmtId="208" fontId="0" fillId="0" borderId="98" xfId="0" applyNumberFormat="1" applyBorder="1" applyAlignment="1">
      <alignment vertical="center"/>
    </xf>
    <xf numFmtId="178" fontId="7" fillId="0" borderId="67" xfId="0" applyNumberFormat="1" applyFont="1" applyBorder="1" applyAlignment="1">
      <alignment horizontal="center" vertical="center"/>
    </xf>
    <xf numFmtId="178" fontId="7" fillId="0" borderId="94" xfId="0" applyNumberFormat="1" applyFont="1" applyBorder="1" applyAlignment="1">
      <alignment horizontal="center" vertical="center"/>
    </xf>
    <xf numFmtId="0" fontId="7" fillId="0" borderId="26" xfId="0" applyFont="1" applyBorder="1" applyAlignment="1">
      <alignment horizontal="center" vertical="center"/>
    </xf>
    <xf numFmtId="0" fontId="7" fillId="0" borderId="184" xfId="0" applyFont="1" applyBorder="1" applyAlignment="1">
      <alignment vertical="center"/>
    </xf>
    <xf numFmtId="178" fontId="7" fillId="0" borderId="98" xfId="0" applyNumberFormat="1" applyFont="1" applyBorder="1" applyAlignment="1">
      <alignment vertical="center"/>
    </xf>
    <xf numFmtId="178" fontId="7" fillId="0" borderId="96" xfId="0" applyNumberFormat="1" applyFont="1" applyBorder="1" applyAlignment="1">
      <alignment horizontal="left" vertical="center"/>
    </xf>
    <xf numFmtId="178" fontId="7" fillId="0" borderId="119" xfId="0" applyNumberFormat="1" applyFont="1" applyBorder="1" applyAlignment="1">
      <alignment vertical="center"/>
    </xf>
    <xf numFmtId="178" fontId="7" fillId="0" borderId="185" xfId="0" applyNumberFormat="1" applyFont="1" applyBorder="1" applyAlignment="1">
      <alignment vertical="center"/>
    </xf>
    <xf numFmtId="0" fontId="7" fillId="0" borderId="69" xfId="0" applyFont="1" applyBorder="1" applyAlignment="1">
      <alignment horizontal="left" vertical="center"/>
    </xf>
    <xf numFmtId="0" fontId="7" fillId="0" borderId="73" xfId="0" applyFont="1" applyBorder="1" applyAlignment="1">
      <alignment horizontal="left" vertical="center"/>
    </xf>
    <xf numFmtId="0" fontId="7" fillId="0" borderId="186" xfId="0" applyFont="1" applyBorder="1" applyAlignment="1">
      <alignment vertical="center"/>
    </xf>
    <xf numFmtId="0" fontId="7" fillId="0" borderId="187" xfId="0" applyFont="1" applyBorder="1" applyAlignment="1">
      <alignment horizontal="right" vertical="center"/>
    </xf>
    <xf numFmtId="0" fontId="8" fillId="0" borderId="100" xfId="0" applyFont="1" applyFill="1" applyBorder="1" applyAlignment="1">
      <alignment horizontal="center"/>
    </xf>
    <xf numFmtId="0" fontId="8" fillId="0" borderId="135" xfId="0" applyFont="1" applyFill="1" applyBorder="1" applyAlignment="1">
      <alignment horizontal="center"/>
    </xf>
    <xf numFmtId="0" fontId="2" fillId="0" borderId="34" xfId="0" applyFont="1" applyFill="1" applyBorder="1" applyAlignment="1">
      <alignment horizontal="center"/>
    </xf>
    <xf numFmtId="0" fontId="2" fillId="0" borderId="136" xfId="0" applyFont="1" applyBorder="1" applyAlignment="1">
      <alignment horizontal="center"/>
    </xf>
    <xf numFmtId="0" fontId="3" fillId="0" borderId="136" xfId="0" applyFont="1" applyBorder="1" applyAlignment="1">
      <alignment horizontal="center"/>
    </xf>
    <xf numFmtId="0" fontId="8" fillId="0" borderId="188" xfId="0" applyFont="1" applyFill="1" applyBorder="1" applyAlignment="1">
      <alignment wrapText="1"/>
    </xf>
    <xf numFmtId="0" fontId="8" fillId="0" borderId="127" xfId="0" applyFont="1" applyFill="1" applyBorder="1" applyAlignment="1">
      <alignment horizontal="center" vertical="center"/>
    </xf>
    <xf numFmtId="0" fontId="8" fillId="0" borderId="126" xfId="0" applyFont="1" applyFill="1" applyBorder="1" applyAlignment="1">
      <alignment horizontal="center" vertical="center"/>
    </xf>
    <xf numFmtId="0" fontId="8" fillId="0" borderId="98" xfId="0" applyFont="1" applyFill="1" applyBorder="1" applyAlignment="1">
      <alignment horizontal="center" vertical="center"/>
    </xf>
    <xf numFmtId="0" fontId="8" fillId="0" borderId="130" xfId="0" applyFont="1" applyFill="1" applyBorder="1" applyAlignment="1">
      <alignment horizontal="center" vertical="center"/>
    </xf>
    <xf numFmtId="0" fontId="6" fillId="0" borderId="126" xfId="0" applyFont="1" applyFill="1" applyBorder="1" applyAlignment="1">
      <alignment horizontal="center" vertical="center"/>
    </xf>
    <xf numFmtId="0" fontId="6" fillId="0" borderId="98" xfId="0" applyFont="1" applyFill="1" applyBorder="1" applyAlignment="1">
      <alignment horizontal="center" vertical="center"/>
    </xf>
    <xf numFmtId="0" fontId="8" fillId="0" borderId="166" xfId="0" applyFont="1" applyFill="1" applyBorder="1" applyAlignment="1">
      <alignment horizontal="center" vertical="center"/>
    </xf>
    <xf numFmtId="0" fontId="6" fillId="0" borderId="132" xfId="0" applyFont="1" applyFill="1" applyBorder="1" applyAlignment="1">
      <alignment horizontal="center" vertical="center"/>
    </xf>
    <xf numFmtId="0" fontId="8" fillId="0" borderId="159" xfId="0" applyFont="1" applyFill="1" applyBorder="1" applyAlignment="1">
      <alignment horizontal="center" vertical="center"/>
    </xf>
    <xf numFmtId="0" fontId="0" fillId="0" borderId="31" xfId="0" applyFill="1" applyBorder="1" applyAlignment="1">
      <alignment horizontal="center" vertical="center" wrapText="1"/>
    </xf>
    <xf numFmtId="0" fontId="8" fillId="0" borderId="124" xfId="0" applyFont="1" applyFill="1" applyBorder="1" applyAlignment="1">
      <alignment horizontal="center"/>
    </xf>
    <xf numFmtId="0" fontId="8" fillId="0" borderId="134" xfId="0" applyFont="1" applyFill="1" applyBorder="1" applyAlignment="1">
      <alignment horizontal="center"/>
    </xf>
    <xf numFmtId="0" fontId="2" fillId="0" borderId="38" xfId="0" applyFont="1" applyFill="1" applyBorder="1" applyAlignment="1">
      <alignment horizontal="center"/>
    </xf>
    <xf numFmtId="0" fontId="2" fillId="0" borderId="43" xfId="0" applyFont="1" applyFill="1" applyBorder="1" applyAlignment="1">
      <alignment horizontal="center"/>
    </xf>
    <xf numFmtId="0" fontId="2" fillId="0" borderId="35" xfId="0" applyFont="1" applyFill="1" applyBorder="1" applyAlignment="1">
      <alignment horizontal="center"/>
    </xf>
    <xf numFmtId="0" fontId="0" fillId="0" borderId="0" xfId="0" applyBorder="1" applyAlignment="1">
      <alignment horizontal="right" vertical="center"/>
    </xf>
    <xf numFmtId="0" fontId="0" fillId="0" borderId="162" xfId="0" applyBorder="1" applyAlignment="1">
      <alignment vertical="center" wrapText="1" shrinkToFit="1"/>
    </xf>
    <xf numFmtId="0" fontId="7" fillId="0" borderId="110" xfId="0" applyFont="1" applyBorder="1" applyAlignment="1">
      <alignment horizontal="center" vertical="center"/>
    </xf>
    <xf numFmtId="0" fontId="7" fillId="0" borderId="0" xfId="0" applyFont="1" applyBorder="1" applyAlignment="1">
      <alignment horizontal="center" vertical="center"/>
    </xf>
    <xf numFmtId="0" fontId="0" fillId="0" borderId="0" xfId="62">
      <alignment/>
      <protection/>
    </xf>
    <xf numFmtId="0" fontId="7" fillId="0" borderId="49" xfId="62" applyFont="1" applyBorder="1">
      <alignment/>
      <protection/>
    </xf>
    <xf numFmtId="0" fontId="7" fillId="0" borderId="48" xfId="62" applyFont="1" applyBorder="1">
      <alignment/>
      <protection/>
    </xf>
    <xf numFmtId="0" fontId="7" fillId="0" borderId="116" xfId="62" applyFont="1" applyBorder="1">
      <alignment/>
      <protection/>
    </xf>
    <xf numFmtId="0" fontId="7" fillId="0" borderId="44" xfId="62" applyFont="1" applyBorder="1">
      <alignment/>
      <protection/>
    </xf>
    <xf numFmtId="0" fontId="7" fillId="0" borderId="0" xfId="62" applyFont="1" applyBorder="1">
      <alignment/>
      <protection/>
    </xf>
    <xf numFmtId="0" fontId="7" fillId="0" borderId="0" xfId="62" applyFont="1">
      <alignment/>
      <protection/>
    </xf>
    <xf numFmtId="0" fontId="7" fillId="0" borderId="110" xfId="62" applyFont="1" applyBorder="1">
      <alignment/>
      <protection/>
    </xf>
    <xf numFmtId="0" fontId="7" fillId="0" borderId="0" xfId="62" applyFont="1" applyBorder="1" applyAlignment="1">
      <alignment vertical="top" wrapText="1"/>
      <protection/>
    </xf>
    <xf numFmtId="0" fontId="7" fillId="0" borderId="84" xfId="62" applyFont="1" applyBorder="1" applyAlignment="1">
      <alignment horizontal="center"/>
      <protection/>
    </xf>
    <xf numFmtId="0" fontId="7" fillId="0" borderId="136" xfId="62" applyFont="1" applyBorder="1">
      <alignment/>
      <protection/>
    </xf>
    <xf numFmtId="0" fontId="7" fillId="0" borderId="158" xfId="62" applyFont="1" applyBorder="1">
      <alignment/>
      <protection/>
    </xf>
    <xf numFmtId="0" fontId="7" fillId="0" borderId="111" xfId="62" applyFont="1" applyBorder="1">
      <alignment/>
      <protection/>
    </xf>
    <xf numFmtId="0" fontId="16" fillId="0" borderId="0" xfId="0" applyFont="1" applyAlignment="1">
      <alignment horizontal="left" vertical="center"/>
    </xf>
    <xf numFmtId="0" fontId="27" fillId="0" borderId="0" xfId="0" applyFont="1" applyAlignment="1">
      <alignment vertical="center"/>
    </xf>
    <xf numFmtId="0" fontId="7" fillId="0" borderId="0" xfId="62" applyFont="1" applyBorder="1" applyAlignment="1">
      <alignment horizontal="center"/>
      <protection/>
    </xf>
    <xf numFmtId="0" fontId="27" fillId="0" borderId="84" xfId="0" applyFont="1" applyBorder="1" applyAlignment="1">
      <alignment vertical="center"/>
    </xf>
    <xf numFmtId="0" fontId="16" fillId="0" borderId="0" xfId="0" applyFont="1" applyAlignment="1">
      <alignment vertical="center"/>
    </xf>
    <xf numFmtId="178" fontId="7" fillId="0" borderId="94" xfId="0" applyNumberFormat="1" applyFont="1" applyBorder="1" applyAlignment="1">
      <alignment horizontal="left" vertical="center"/>
    </xf>
    <xf numFmtId="0" fontId="7" fillId="0" borderId="173" xfId="0" applyFont="1" applyBorder="1" applyAlignment="1">
      <alignment horizontal="center" vertical="center"/>
    </xf>
    <xf numFmtId="0" fontId="7" fillId="0" borderId="142" xfId="0" applyFont="1" applyBorder="1" applyAlignment="1">
      <alignment horizontal="center" vertical="center"/>
    </xf>
    <xf numFmtId="178" fontId="7" fillId="0" borderId="173" xfId="0" applyNumberFormat="1" applyFont="1" applyBorder="1" applyAlignment="1">
      <alignment horizontal="left" vertical="center"/>
    </xf>
    <xf numFmtId="0" fontId="3" fillId="0" borderId="31" xfId="0" applyFont="1" applyBorder="1" applyAlignment="1">
      <alignment horizontal="center" vertical="center" wrapText="1"/>
    </xf>
    <xf numFmtId="0" fontId="3" fillId="0" borderId="61" xfId="0" applyFont="1" applyBorder="1" applyAlignment="1">
      <alignment horizontal="center" vertical="center" wrapText="1"/>
    </xf>
    <xf numFmtId="0" fontId="7" fillId="0" borderId="189" xfId="0" applyFont="1" applyBorder="1" applyAlignment="1">
      <alignment horizontal="left" vertical="center"/>
    </xf>
    <xf numFmtId="0" fontId="27" fillId="33" borderId="84" xfId="0" applyFont="1" applyFill="1" applyBorder="1" applyAlignment="1">
      <alignment vertical="center"/>
    </xf>
    <xf numFmtId="0" fontId="0" fillId="0" borderId="83" xfId="0" applyBorder="1" applyAlignment="1">
      <alignment horizontal="left" vertical="center"/>
    </xf>
    <xf numFmtId="0" fontId="7" fillId="0" borderId="10" xfId="0" applyFont="1" applyBorder="1" applyAlignment="1">
      <alignment horizontal="left" vertical="center"/>
    </xf>
    <xf numFmtId="0" fontId="27" fillId="34" borderId="84" xfId="0" applyFont="1" applyFill="1" applyBorder="1" applyAlignment="1">
      <alignment vertical="center"/>
    </xf>
    <xf numFmtId="0" fontId="30" fillId="0" borderId="0" xfId="0" applyFont="1" applyAlignment="1">
      <alignment vertical="center"/>
    </xf>
    <xf numFmtId="0" fontId="7" fillId="0" borderId="190" xfId="0" applyFont="1" applyBorder="1" applyAlignment="1">
      <alignment vertical="center"/>
    </xf>
    <xf numFmtId="0" fontId="7" fillId="0" borderId="190" xfId="0" applyNumberFormat="1" applyFont="1" applyBorder="1" applyAlignment="1">
      <alignment horizontal="center" vertical="center"/>
    </xf>
    <xf numFmtId="49" fontId="27" fillId="33" borderId="84" xfId="0" applyNumberFormat="1" applyFont="1" applyFill="1" applyBorder="1" applyAlignment="1">
      <alignment horizontal="center" vertical="center"/>
    </xf>
    <xf numFmtId="0" fontId="31" fillId="0" borderId="0" xfId="0" applyFont="1" applyAlignment="1">
      <alignment vertical="center"/>
    </xf>
    <xf numFmtId="0" fontId="6" fillId="0" borderId="27" xfId="0" applyFont="1" applyBorder="1" applyAlignment="1">
      <alignment horizontal="center" vertical="center"/>
    </xf>
    <xf numFmtId="0" fontId="0" fillId="0" borderId="85" xfId="0" applyBorder="1" applyAlignment="1">
      <alignment vertical="center"/>
    </xf>
    <xf numFmtId="0" fontId="7" fillId="0" borderId="190" xfId="0" applyNumberFormat="1" applyFont="1" applyBorder="1" applyAlignment="1">
      <alignment horizontal="left" vertical="center"/>
    </xf>
    <xf numFmtId="0" fontId="7" fillId="0" borderId="107" xfId="0" applyNumberFormat="1" applyFont="1" applyBorder="1" applyAlignment="1">
      <alignment horizontal="right" vertical="center"/>
    </xf>
    <xf numFmtId="181" fontId="7" fillId="0" borderId="108" xfId="0" applyNumberFormat="1" applyFont="1" applyBorder="1" applyAlignment="1" applyProtection="1">
      <alignment horizontal="center" vertical="center"/>
      <protection locked="0"/>
    </xf>
    <xf numFmtId="49" fontId="7" fillId="0" borderId="106" xfId="0" applyNumberFormat="1" applyFont="1" applyBorder="1" applyAlignment="1">
      <alignment horizontal="center" vertical="center"/>
    </xf>
    <xf numFmtId="0" fontId="8" fillId="0" borderId="191" xfId="0" applyFont="1" applyBorder="1" applyAlignment="1">
      <alignment horizontal="center" vertical="center"/>
    </xf>
    <xf numFmtId="0" fontId="8" fillId="0" borderId="192" xfId="0" applyFont="1" applyBorder="1" applyAlignment="1">
      <alignment horizontal="center" vertical="center"/>
    </xf>
    <xf numFmtId="0" fontId="6" fillId="0" borderId="168" xfId="0" applyFont="1" applyFill="1" applyBorder="1" applyAlignment="1">
      <alignment horizontal="center" vertical="center"/>
    </xf>
    <xf numFmtId="178" fontId="7" fillId="0" borderId="193" xfId="0" applyNumberFormat="1" applyFont="1" applyBorder="1" applyAlignment="1">
      <alignment vertical="center"/>
    </xf>
    <xf numFmtId="0" fontId="8" fillId="0" borderId="53" xfId="0" applyFont="1" applyFill="1" applyBorder="1" applyAlignment="1">
      <alignment horizontal="center" vertical="center"/>
    </xf>
    <xf numFmtId="0" fontId="14" fillId="0" borderId="158" xfId="0" applyFont="1" applyFill="1" applyBorder="1" applyAlignment="1">
      <alignment horizontal="center" vertical="center"/>
    </xf>
    <xf numFmtId="0" fontId="7" fillId="0" borderId="107" xfId="0" applyFont="1" applyBorder="1" applyAlignment="1">
      <alignment horizontal="center" vertical="center"/>
    </xf>
    <xf numFmtId="0" fontId="32" fillId="0" borderId="0" xfId="0" applyFont="1" applyAlignment="1">
      <alignment vertical="center"/>
    </xf>
    <xf numFmtId="0" fontId="14" fillId="0" borderId="0" xfId="0" applyFont="1" applyFill="1" applyAlignment="1">
      <alignment vertical="center"/>
    </xf>
    <xf numFmtId="0" fontId="33" fillId="0" borderId="84" xfId="0" applyFont="1" applyFill="1" applyBorder="1" applyAlignment="1">
      <alignment horizontal="center" vertical="center"/>
    </xf>
    <xf numFmtId="0" fontId="14" fillId="0" borderId="84" xfId="0" applyFont="1" applyFill="1" applyBorder="1" applyAlignment="1">
      <alignment horizontal="center" vertical="center" wrapText="1"/>
    </xf>
    <xf numFmtId="0" fontId="14" fillId="0" borderId="84" xfId="0" applyFont="1" applyFill="1" applyBorder="1" applyAlignment="1">
      <alignment vertical="center"/>
    </xf>
    <xf numFmtId="0" fontId="34" fillId="0" borderId="84" xfId="0" applyFont="1" applyFill="1" applyBorder="1" applyAlignment="1">
      <alignment horizontal="right"/>
    </xf>
    <xf numFmtId="0" fontId="33" fillId="0" borderId="84" xfId="0" applyFont="1" applyFill="1" applyBorder="1" applyAlignment="1">
      <alignment/>
    </xf>
    <xf numFmtId="0" fontId="34" fillId="0" borderId="57" xfId="0" applyFont="1" applyFill="1" applyBorder="1" applyAlignment="1">
      <alignment horizontal="right"/>
    </xf>
    <xf numFmtId="0" fontId="33" fillId="0" borderId="57" xfId="0" applyFont="1" applyFill="1" applyBorder="1" applyAlignment="1">
      <alignment/>
    </xf>
    <xf numFmtId="0" fontId="34" fillId="0" borderId="153" xfId="0" applyFont="1" applyFill="1" applyBorder="1" applyAlignment="1">
      <alignment horizontal="right"/>
    </xf>
    <xf numFmtId="0" fontId="33" fillId="0" borderId="153" xfId="0" applyFont="1" applyFill="1" applyBorder="1" applyAlignment="1">
      <alignment/>
    </xf>
    <xf numFmtId="0" fontId="34" fillId="0" borderId="93" xfId="0" applyFont="1" applyFill="1" applyBorder="1" applyAlignment="1">
      <alignment horizontal="right"/>
    </xf>
    <xf numFmtId="0" fontId="33" fillId="0" borderId="93" xfId="0" applyFont="1" applyFill="1" applyBorder="1" applyAlignment="1">
      <alignment/>
    </xf>
    <xf numFmtId="0" fontId="33" fillId="0" borderId="153" xfId="0" applyFont="1" applyFill="1" applyBorder="1" applyAlignment="1">
      <alignment wrapText="1"/>
    </xf>
    <xf numFmtId="0" fontId="33" fillId="0" borderId="93" xfId="0" applyFont="1" applyFill="1" applyBorder="1" applyAlignment="1">
      <alignment wrapText="1"/>
    </xf>
    <xf numFmtId="0" fontId="33" fillId="0" borderId="153" xfId="0" applyFont="1" applyFill="1" applyBorder="1" applyAlignment="1">
      <alignment vertical="center"/>
    </xf>
    <xf numFmtId="0" fontId="33" fillId="0" borderId="93" xfId="0" applyFont="1" applyFill="1" applyBorder="1" applyAlignment="1">
      <alignment vertical="center"/>
    </xf>
    <xf numFmtId="0" fontId="33" fillId="0" borderId="57" xfId="0" applyFont="1" applyFill="1" applyBorder="1" applyAlignment="1">
      <alignment vertical="center"/>
    </xf>
    <xf numFmtId="0" fontId="14" fillId="0" borderId="0" xfId="0" applyFont="1" applyFill="1" applyBorder="1" applyAlignment="1">
      <alignment vertical="center"/>
    </xf>
    <xf numFmtId="0" fontId="34" fillId="0" borderId="0" xfId="0" applyFont="1" applyFill="1" applyBorder="1" applyAlignment="1">
      <alignment horizontal="right"/>
    </xf>
    <xf numFmtId="0" fontId="34" fillId="0" borderId="0" xfId="0" applyFont="1" applyFill="1" applyBorder="1" applyAlignment="1">
      <alignment vertical="center"/>
    </xf>
    <xf numFmtId="0" fontId="33" fillId="0" borderId="0" xfId="0" applyFont="1" applyFill="1" applyBorder="1" applyAlignment="1">
      <alignment horizontal="right"/>
    </xf>
    <xf numFmtId="0" fontId="7" fillId="0" borderId="107" xfId="0" applyFont="1" applyBorder="1" applyAlignment="1">
      <alignment horizontal="left" vertical="center"/>
    </xf>
    <xf numFmtId="0" fontId="0" fillId="0" borderId="83" xfId="0" applyBorder="1" applyAlignment="1">
      <alignment horizontal="center" vertical="center"/>
    </xf>
    <xf numFmtId="0" fontId="0" fillId="0" borderId="194" xfId="0" applyBorder="1" applyAlignment="1">
      <alignment horizontal="center" vertical="center"/>
    </xf>
    <xf numFmtId="0" fontId="34" fillId="34" borderId="84" xfId="0" applyFont="1" applyFill="1" applyBorder="1" applyAlignment="1">
      <alignment vertical="center"/>
    </xf>
    <xf numFmtId="0" fontId="34" fillId="34" borderId="57" xfId="0" applyFont="1" applyFill="1" applyBorder="1" applyAlignment="1">
      <alignment vertical="center"/>
    </xf>
    <xf numFmtId="0" fontId="34" fillId="34" borderId="153" xfId="0" applyFont="1" applyFill="1" applyBorder="1" applyAlignment="1">
      <alignment vertical="center"/>
    </xf>
    <xf numFmtId="0" fontId="34" fillId="34" borderId="93" xfId="0" applyFont="1" applyFill="1" applyBorder="1" applyAlignment="1">
      <alignment vertical="center"/>
    </xf>
    <xf numFmtId="17" fontId="34" fillId="34" borderId="57" xfId="0" applyNumberFormat="1" applyFont="1" applyFill="1" applyBorder="1" applyAlignment="1" quotePrefix="1">
      <alignment horizontal="right"/>
    </xf>
    <xf numFmtId="0" fontId="34" fillId="34" borderId="153" xfId="0" applyFont="1" applyFill="1" applyBorder="1" applyAlignment="1" quotePrefix="1">
      <alignment horizontal="right"/>
    </xf>
    <xf numFmtId="0" fontId="0" fillId="0" borderId="195" xfId="0" applyBorder="1" applyAlignment="1">
      <alignment horizontal="center" vertical="center"/>
    </xf>
    <xf numFmtId="0" fontId="7" fillId="0" borderId="196" xfId="0" applyFont="1" applyBorder="1" applyAlignment="1">
      <alignment horizontal="center" vertical="center"/>
    </xf>
    <xf numFmtId="0" fontId="7" fillId="0" borderId="197" xfId="0" applyFont="1" applyBorder="1" applyAlignment="1">
      <alignment horizontal="center" vertical="center"/>
    </xf>
    <xf numFmtId="38" fontId="0" fillId="0" borderId="82" xfId="49" applyFont="1" applyBorder="1" applyAlignment="1">
      <alignment vertical="center"/>
    </xf>
    <xf numFmtId="0" fontId="7" fillId="0" borderId="182" xfId="0" applyFont="1" applyBorder="1" applyAlignment="1">
      <alignment horizontal="left" vertical="center"/>
    </xf>
    <xf numFmtId="0" fontId="0" fillId="0" borderId="0" xfId="0" applyAlignment="1">
      <alignment horizontal="left" vertical="center"/>
    </xf>
    <xf numFmtId="0" fontId="7" fillId="0" borderId="0" xfId="63" applyFont="1">
      <alignment/>
      <protection/>
    </xf>
    <xf numFmtId="0" fontId="7" fillId="0" borderId="198" xfId="0" applyFont="1" applyBorder="1" applyAlignment="1">
      <alignment vertical="center"/>
    </xf>
    <xf numFmtId="0" fontId="7" fillId="0" borderId="199" xfId="0" applyFont="1" applyBorder="1" applyAlignment="1">
      <alignment horizontal="center" vertical="center"/>
    </xf>
    <xf numFmtId="0" fontId="7" fillId="0" borderId="84" xfId="63" applyFont="1" applyBorder="1" applyAlignment="1">
      <alignment vertical="center"/>
      <protection/>
    </xf>
    <xf numFmtId="0" fontId="7" fillId="0" borderId="82" xfId="63" applyFont="1" applyBorder="1" applyAlignment="1">
      <alignment horizontal="right" vertical="center"/>
      <protection/>
    </xf>
    <xf numFmtId="0" fontId="7" fillId="0" borderId="83" xfId="63" applyFont="1" applyBorder="1" applyAlignment="1">
      <alignment horizontal="left" vertical="center"/>
      <protection/>
    </xf>
    <xf numFmtId="0" fontId="7" fillId="0" borderId="85" xfId="63" applyFont="1" applyBorder="1" applyAlignment="1">
      <alignment horizontal="left" vertical="center"/>
      <protection/>
    </xf>
    <xf numFmtId="0" fontId="7" fillId="0" borderId="200" xfId="63" applyFont="1" applyBorder="1" applyAlignment="1">
      <alignment vertical="center"/>
      <protection/>
    </xf>
    <xf numFmtId="176" fontId="7" fillId="0" borderId="201" xfId="63" applyNumberFormat="1" applyFont="1" applyBorder="1" applyAlignment="1">
      <alignment horizontal="right" vertical="center"/>
      <protection/>
    </xf>
    <xf numFmtId="0" fontId="7" fillId="0" borderId="112" xfId="63" applyFont="1" applyBorder="1" applyAlignment="1">
      <alignment horizontal="left" vertical="center"/>
      <protection/>
    </xf>
    <xf numFmtId="0" fontId="7" fillId="0" borderId="201" xfId="63" applyFont="1" applyBorder="1" applyAlignment="1">
      <alignment horizontal="right" vertical="center"/>
      <protection/>
    </xf>
    <xf numFmtId="0" fontId="7" fillId="0" borderId="113" xfId="63" applyFont="1" applyBorder="1" applyAlignment="1">
      <alignment horizontal="left" vertical="center"/>
      <protection/>
    </xf>
    <xf numFmtId="0" fontId="7" fillId="0" borderId="202" xfId="63" applyFont="1" applyBorder="1" applyAlignment="1">
      <alignment vertical="center"/>
      <protection/>
    </xf>
    <xf numFmtId="0" fontId="7" fillId="0" borderId="203" xfId="63" applyFont="1" applyBorder="1" applyAlignment="1">
      <alignment horizontal="right" vertical="center"/>
      <protection/>
    </xf>
    <xf numFmtId="0" fontId="7" fillId="0" borderId="204" xfId="63" applyFont="1" applyBorder="1" applyAlignment="1">
      <alignment horizontal="left" vertical="center"/>
      <protection/>
    </xf>
    <xf numFmtId="0" fontId="7" fillId="0" borderId="136" xfId="63" applyFont="1" applyBorder="1" applyAlignment="1">
      <alignment horizontal="right" vertical="center"/>
      <protection/>
    </xf>
    <xf numFmtId="0" fontId="7" fillId="0" borderId="205" xfId="63" applyFont="1" applyBorder="1" applyAlignment="1">
      <alignment horizontal="left" vertical="center"/>
      <protection/>
    </xf>
    <xf numFmtId="0" fontId="7" fillId="0" borderId="206" xfId="63" applyFont="1" applyBorder="1" applyAlignment="1">
      <alignment horizontal="center" vertical="center"/>
      <protection/>
    </xf>
    <xf numFmtId="0" fontId="7" fillId="0" borderId="207" xfId="63" applyFont="1" applyBorder="1" applyAlignment="1">
      <alignment vertical="center"/>
      <protection/>
    </xf>
    <xf numFmtId="0" fontId="7" fillId="0" borderId="202" xfId="63" applyFont="1" applyFill="1" applyBorder="1" applyAlignment="1">
      <alignment horizontal="left" vertical="center"/>
      <protection/>
    </xf>
    <xf numFmtId="0" fontId="7" fillId="0" borderId="0" xfId="63" applyFont="1" applyBorder="1" applyAlignment="1">
      <alignment/>
      <protection/>
    </xf>
    <xf numFmtId="0" fontId="7" fillId="0" borderId="84" xfId="63" applyFont="1" applyFill="1" applyBorder="1" applyAlignment="1">
      <alignment horizontal="left" vertical="center"/>
      <protection/>
    </xf>
    <xf numFmtId="0" fontId="7" fillId="0" borderId="200" xfId="63" applyFont="1" applyFill="1" applyBorder="1" applyAlignment="1">
      <alignment horizontal="left" vertical="center"/>
      <protection/>
    </xf>
    <xf numFmtId="0" fontId="7" fillId="0" borderId="93" xfId="63" applyFont="1" applyFill="1" applyBorder="1" applyAlignment="1">
      <alignment horizontal="left" vertical="center"/>
      <protection/>
    </xf>
    <xf numFmtId="0" fontId="7" fillId="0" borderId="136" xfId="63" applyFont="1" applyBorder="1" applyAlignment="1">
      <alignment vertical="center"/>
      <protection/>
    </xf>
    <xf numFmtId="0" fontId="7" fillId="0" borderId="158" xfId="63" applyFont="1" applyBorder="1" applyAlignment="1">
      <alignment vertical="center"/>
      <protection/>
    </xf>
    <xf numFmtId="0" fontId="7" fillId="0" borderId="114" xfId="63" applyFont="1" applyBorder="1" applyAlignment="1">
      <alignment vertical="center"/>
      <protection/>
    </xf>
    <xf numFmtId="0" fontId="7" fillId="0" borderId="0" xfId="63" applyFont="1" applyBorder="1" applyAlignment="1">
      <alignment vertical="center"/>
      <protection/>
    </xf>
    <xf numFmtId="0" fontId="7" fillId="0" borderId="57" xfId="63" applyFont="1" applyFill="1" applyBorder="1" applyAlignment="1">
      <alignment vertical="center"/>
      <protection/>
    </xf>
    <xf numFmtId="176" fontId="7" fillId="0" borderId="49" xfId="63" applyNumberFormat="1" applyFont="1" applyFill="1" applyBorder="1" applyAlignment="1">
      <alignment horizontal="right" vertical="center"/>
      <protection/>
    </xf>
    <xf numFmtId="0" fontId="7" fillId="0" borderId="116" xfId="63" applyFont="1" applyFill="1" applyBorder="1" applyAlignment="1">
      <alignment horizontal="left" vertical="center"/>
      <protection/>
    </xf>
    <xf numFmtId="0" fontId="7" fillId="0" borderId="49" xfId="63" applyFont="1" applyBorder="1" applyAlignment="1">
      <alignment vertical="center"/>
      <protection/>
    </xf>
    <xf numFmtId="0" fontId="7" fillId="0" borderId="118" xfId="63" applyFont="1" applyBorder="1" applyAlignment="1">
      <alignment vertical="center"/>
      <protection/>
    </xf>
    <xf numFmtId="0" fontId="7" fillId="0" borderId="89" xfId="63" applyFont="1" applyFill="1" applyBorder="1" applyAlignment="1">
      <alignment horizontal="left" vertical="center"/>
      <protection/>
    </xf>
    <xf numFmtId="176" fontId="7" fillId="0" borderId="87" xfId="63" applyNumberFormat="1" applyFont="1" applyBorder="1" applyAlignment="1">
      <alignment vertical="center"/>
      <protection/>
    </xf>
    <xf numFmtId="0" fontId="7" fillId="0" borderId="90" xfId="63" applyFont="1" applyBorder="1" applyAlignment="1">
      <alignment vertical="center"/>
      <protection/>
    </xf>
    <xf numFmtId="2" fontId="7" fillId="0" borderId="87" xfId="63" applyNumberFormat="1" applyFont="1" applyBorder="1" applyAlignment="1">
      <alignment vertical="center"/>
      <protection/>
    </xf>
    <xf numFmtId="0" fontId="7" fillId="0" borderId="91" xfId="63" applyFont="1" applyBorder="1" applyAlignment="1">
      <alignment vertical="center"/>
      <protection/>
    </xf>
    <xf numFmtId="0" fontId="7" fillId="0" borderId="208" xfId="63" applyFont="1" applyBorder="1" applyAlignment="1">
      <alignment horizontal="center" vertical="center" shrinkToFit="1"/>
      <protection/>
    </xf>
    <xf numFmtId="0" fontId="3" fillId="0" borderId="46" xfId="0" applyFont="1" applyBorder="1" applyAlignment="1">
      <alignment horizontal="center"/>
    </xf>
    <xf numFmtId="0" fontId="0" fillId="0" borderId="32" xfId="0" applyBorder="1" applyAlignment="1">
      <alignment horizontal="center" vertical="center"/>
    </xf>
    <xf numFmtId="0" fontId="0" fillId="0" borderId="116" xfId="0" applyBorder="1" applyAlignment="1">
      <alignment horizontal="center" vertical="center" wrapText="1"/>
    </xf>
    <xf numFmtId="0" fontId="9" fillId="0" borderId="103" xfId="0" applyFont="1" applyBorder="1" applyAlignment="1">
      <alignment horizontal="center" vertical="center"/>
    </xf>
    <xf numFmtId="0" fontId="9" fillId="0" borderId="103" xfId="0" applyFont="1" applyFill="1" applyBorder="1" applyAlignment="1">
      <alignment horizontal="center" vertical="center"/>
    </xf>
    <xf numFmtId="0" fontId="9" fillId="0" borderId="123" xfId="0" applyFont="1" applyBorder="1" applyAlignment="1">
      <alignment horizontal="center" vertical="center"/>
    </xf>
    <xf numFmtId="0" fontId="0" fillId="0" borderId="172" xfId="0" applyBorder="1" applyAlignment="1">
      <alignment horizontal="center" vertical="center" wrapText="1"/>
    </xf>
    <xf numFmtId="0" fontId="3" fillId="0" borderId="27" xfId="0" applyFont="1" applyBorder="1" applyAlignment="1">
      <alignment horizontal="center" vertical="center"/>
    </xf>
    <xf numFmtId="0" fontId="3" fillId="0" borderId="27" xfId="0" applyFont="1" applyFill="1" applyBorder="1" applyAlignment="1">
      <alignment horizontal="center" vertical="center"/>
    </xf>
    <xf numFmtId="0" fontId="3" fillId="0" borderId="29" xfId="0" applyFont="1" applyBorder="1" applyAlignment="1">
      <alignment horizontal="center" vertical="center"/>
    </xf>
    <xf numFmtId="0" fontId="0" fillId="0" borderId="110" xfId="0" applyBorder="1" applyAlignment="1">
      <alignment horizontal="center" vertical="center" wrapText="1"/>
    </xf>
    <xf numFmtId="0" fontId="9" fillId="0" borderId="39" xfId="0" applyFont="1" applyBorder="1" applyAlignment="1">
      <alignment horizontal="center" vertical="center"/>
    </xf>
    <xf numFmtId="0" fontId="9" fillId="0" borderId="39" xfId="0" applyFont="1" applyFill="1" applyBorder="1" applyAlignment="1">
      <alignment horizontal="center" vertical="center"/>
    </xf>
    <xf numFmtId="0" fontId="9" fillId="0" borderId="40" xfId="0" applyFont="1" applyBorder="1" applyAlignment="1">
      <alignment horizontal="center" vertical="center"/>
    </xf>
    <xf numFmtId="0" fontId="8" fillId="0" borderId="135" xfId="0" applyFont="1" applyBorder="1" applyAlignment="1">
      <alignment horizontal="center" vertical="center"/>
    </xf>
    <xf numFmtId="0" fontId="8" fillId="0" borderId="104" xfId="0" applyFont="1" applyBorder="1" applyAlignment="1">
      <alignment horizontal="center" vertical="center"/>
    </xf>
    <xf numFmtId="0" fontId="8" fillId="0" borderId="101" xfId="0" applyFont="1" applyBorder="1" applyAlignment="1">
      <alignment horizontal="center" vertical="center"/>
    </xf>
    <xf numFmtId="0" fontId="3" fillId="0" borderId="172" xfId="0" applyFont="1" applyBorder="1" applyAlignment="1">
      <alignment horizontal="center" vertical="center"/>
    </xf>
    <xf numFmtId="0" fontId="8" fillId="0" borderId="43" xfId="0" applyFont="1" applyBorder="1" applyAlignment="1">
      <alignment horizontal="center" vertical="center"/>
    </xf>
    <xf numFmtId="0" fontId="8" fillId="0" borderId="40" xfId="0" applyFont="1" applyBorder="1" applyAlignment="1">
      <alignment horizontal="center" vertical="center"/>
    </xf>
    <xf numFmtId="0" fontId="3" fillId="0" borderId="60" xfId="0" applyFont="1" applyBorder="1" applyAlignment="1">
      <alignment horizontal="center" vertical="center"/>
    </xf>
    <xf numFmtId="0" fontId="3" fillId="0" borderId="209" xfId="0" applyFont="1" applyBorder="1" applyAlignment="1">
      <alignment horizontal="center" vertical="center"/>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0" fillId="0" borderId="41" xfId="0" applyBorder="1" applyAlignment="1">
      <alignment horizontal="center" vertical="center"/>
    </xf>
    <xf numFmtId="0" fontId="0" fillId="0" borderId="25" xfId="0" applyBorder="1" applyAlignment="1">
      <alignment horizontal="center" vertical="center"/>
    </xf>
    <xf numFmtId="0" fontId="0" fillId="0" borderId="58" xfId="0" applyBorder="1" applyAlignment="1">
      <alignment horizontal="center" vertical="center"/>
    </xf>
    <xf numFmtId="0" fontId="8" fillId="0" borderId="123" xfId="0" applyFont="1" applyBorder="1" applyAlignment="1">
      <alignment horizontal="center" vertical="center"/>
    </xf>
    <xf numFmtId="0" fontId="0" fillId="0" borderId="29" xfId="0" applyFont="1" applyBorder="1" applyAlignment="1">
      <alignment horizontal="center" vertical="center"/>
    </xf>
    <xf numFmtId="0" fontId="0" fillId="0" borderId="58" xfId="0" applyFont="1" applyBorder="1" applyAlignment="1">
      <alignment horizontal="center" vertical="center"/>
    </xf>
    <xf numFmtId="0" fontId="0" fillId="0" borderId="209" xfId="0" applyFont="1" applyBorder="1" applyAlignment="1">
      <alignment horizontal="center" vertical="center"/>
    </xf>
    <xf numFmtId="0" fontId="9" fillId="0" borderId="53" xfId="0" applyFont="1" applyBorder="1" applyAlignment="1">
      <alignment horizontal="center"/>
    </xf>
    <xf numFmtId="0" fontId="16" fillId="0" borderId="0" xfId="0" applyFont="1" applyBorder="1" applyAlignment="1">
      <alignment horizontal="left" vertical="center"/>
    </xf>
    <xf numFmtId="0" fontId="0" fillId="0" borderId="69" xfId="0" applyBorder="1" applyAlignment="1">
      <alignment vertical="center" wrapText="1"/>
    </xf>
    <xf numFmtId="0" fontId="0" fillId="0" borderId="210" xfId="0" applyBorder="1" applyAlignment="1">
      <alignment horizontal="center" vertical="center" wrapText="1"/>
    </xf>
    <xf numFmtId="0" fontId="0" fillId="0" borderId="210" xfId="0" applyBorder="1" applyAlignment="1">
      <alignment horizontal="center" vertical="center" wrapText="1" shrinkToFit="1"/>
    </xf>
    <xf numFmtId="0" fontId="25" fillId="0" borderId="211" xfId="0" applyFont="1" applyBorder="1" applyAlignment="1">
      <alignment horizontal="center" vertical="center" wrapText="1" shrinkToFit="1"/>
    </xf>
    <xf numFmtId="208" fontId="0" fillId="0" borderId="169" xfId="0" applyNumberFormat="1" applyBorder="1" applyAlignment="1">
      <alignment horizontal="right" vertical="center"/>
    </xf>
    <xf numFmtId="208" fontId="0" fillId="0" borderId="98" xfId="0" applyNumberFormat="1" applyBorder="1" applyAlignment="1">
      <alignment horizontal="right" vertical="center"/>
    </xf>
    <xf numFmtId="208" fontId="0" fillId="0" borderId="67" xfId="0" applyNumberFormat="1" applyBorder="1" applyAlignment="1">
      <alignment horizontal="right" vertical="center"/>
    </xf>
    <xf numFmtId="202" fontId="0" fillId="0" borderId="69" xfId="0" applyNumberFormat="1" applyBorder="1" applyAlignment="1">
      <alignment vertical="center"/>
    </xf>
    <xf numFmtId="202" fontId="0" fillId="0" borderId="67" xfId="0" applyNumberFormat="1" applyBorder="1" applyAlignment="1">
      <alignment horizontal="right" vertical="center"/>
    </xf>
    <xf numFmtId="202" fontId="0" fillId="0" borderId="67" xfId="0" applyNumberFormat="1" applyBorder="1" applyAlignment="1">
      <alignment vertical="center"/>
    </xf>
    <xf numFmtId="49" fontId="0" fillId="0" borderId="67" xfId="0" applyNumberFormat="1" applyBorder="1" applyAlignment="1">
      <alignment horizontal="right"/>
    </xf>
    <xf numFmtId="210" fontId="0" fillId="0" borderId="67" xfId="0" applyNumberFormat="1" applyBorder="1" applyAlignment="1">
      <alignment horizontal="right" vertical="center"/>
    </xf>
    <xf numFmtId="209" fontId="0" fillId="0" borderId="67" xfId="0" applyNumberFormat="1" applyBorder="1" applyAlignment="1">
      <alignment horizontal="right" vertical="center"/>
    </xf>
    <xf numFmtId="0" fontId="0" fillId="0" borderId="212" xfId="0" applyBorder="1" applyAlignment="1">
      <alignment horizontal="center" vertical="center" wrapText="1"/>
    </xf>
    <xf numFmtId="195" fontId="0" fillId="0" borderId="213" xfId="0" applyNumberFormat="1" applyBorder="1" applyAlignment="1">
      <alignment vertical="center"/>
    </xf>
    <xf numFmtId="204" fontId="0" fillId="0" borderId="214" xfId="0" applyNumberFormat="1" applyBorder="1" applyAlignment="1">
      <alignment vertical="center"/>
    </xf>
    <xf numFmtId="195" fontId="0" fillId="0" borderId="214" xfId="0" applyNumberFormat="1" applyBorder="1" applyAlignment="1">
      <alignment vertical="center"/>
    </xf>
    <xf numFmtId="197" fontId="0" fillId="0" borderId="213" xfId="0" applyNumberFormat="1" applyBorder="1" applyAlignment="1">
      <alignment vertical="center"/>
    </xf>
    <xf numFmtId="197" fontId="0" fillId="0" borderId="213" xfId="0" applyNumberFormat="1" applyBorder="1" applyAlignment="1">
      <alignment horizontal="center" vertical="center"/>
    </xf>
    <xf numFmtId="195" fontId="0" fillId="0" borderId="215" xfId="0" applyNumberFormat="1" applyBorder="1" applyAlignment="1">
      <alignment vertical="center"/>
    </xf>
    <xf numFmtId="195" fontId="0" fillId="0" borderId="213" xfId="0" applyNumberFormat="1" applyBorder="1" applyAlignment="1">
      <alignment vertical="center"/>
    </xf>
    <xf numFmtId="0" fontId="0" fillId="0" borderId="216" xfId="0" applyBorder="1" applyAlignment="1">
      <alignment vertical="center"/>
    </xf>
    <xf numFmtId="49" fontId="0" fillId="0" borderId="213" xfId="0" applyNumberFormat="1" applyBorder="1" applyAlignment="1">
      <alignment horizontal="right"/>
    </xf>
    <xf numFmtId="49" fontId="0" fillId="0" borderId="213" xfId="0" applyNumberFormat="1" applyBorder="1" applyAlignment="1">
      <alignment horizontal="center"/>
    </xf>
    <xf numFmtId="195" fontId="0" fillId="0" borderId="217" xfId="0" applyNumberFormat="1" applyBorder="1" applyAlignment="1">
      <alignment vertical="center"/>
    </xf>
    <xf numFmtId="49" fontId="0" fillId="0" borderId="217" xfId="0" applyNumberFormat="1" applyBorder="1" applyAlignment="1">
      <alignment horizontal="center"/>
    </xf>
    <xf numFmtId="0" fontId="0" fillId="0" borderId="214" xfId="0" applyBorder="1" applyAlignment="1">
      <alignment vertical="center"/>
    </xf>
    <xf numFmtId="0" fontId="0" fillId="0" borderId="101" xfId="0" applyBorder="1" applyAlignment="1">
      <alignment vertical="center"/>
    </xf>
    <xf numFmtId="195" fontId="0" fillId="0" borderId="131" xfId="0" applyNumberFormat="1" applyBorder="1" applyAlignment="1">
      <alignment vertical="center"/>
    </xf>
    <xf numFmtId="195" fontId="0" fillId="0" borderId="210" xfId="0" applyNumberFormat="1" applyBorder="1" applyAlignment="1">
      <alignment vertical="center"/>
    </xf>
    <xf numFmtId="195" fontId="0" fillId="0" borderId="210" xfId="0" applyNumberFormat="1" applyBorder="1" applyAlignment="1">
      <alignment horizontal="right" vertical="center"/>
    </xf>
    <xf numFmtId="195" fontId="0" fillId="0" borderId="218" xfId="0" applyNumberFormat="1" applyBorder="1" applyAlignment="1">
      <alignment vertical="center"/>
    </xf>
    <xf numFmtId="49" fontId="0" fillId="0" borderId="218" xfId="0" applyNumberFormat="1" applyBorder="1" applyAlignment="1">
      <alignment horizontal="center"/>
    </xf>
    <xf numFmtId="0" fontId="0" fillId="0" borderId="219" xfId="0" applyBorder="1" applyAlignment="1">
      <alignment vertical="center"/>
    </xf>
    <xf numFmtId="195" fontId="0" fillId="0" borderId="220" xfId="0" applyNumberFormat="1" applyBorder="1" applyAlignment="1">
      <alignment vertical="center"/>
    </xf>
    <xf numFmtId="195" fontId="0" fillId="0" borderId="217" xfId="0" applyNumberFormat="1" applyBorder="1" applyAlignment="1">
      <alignment horizontal="right" vertical="center"/>
    </xf>
    <xf numFmtId="0" fontId="0" fillId="0" borderId="0" xfId="62" applyFont="1">
      <alignment/>
      <protection/>
    </xf>
    <xf numFmtId="0" fontId="36" fillId="0" borderId="0" xfId="0" applyFont="1" applyAlignment="1">
      <alignment vertical="center"/>
    </xf>
    <xf numFmtId="0" fontId="0" fillId="33" borderId="0" xfId="0" applyFill="1" applyBorder="1" applyAlignment="1">
      <alignment vertical="center"/>
    </xf>
    <xf numFmtId="198" fontId="0" fillId="0" borderId="67" xfId="0" applyNumberFormat="1" applyBorder="1" applyAlignment="1">
      <alignment vertical="center"/>
    </xf>
    <xf numFmtId="195" fontId="0" fillId="0" borderId="221" xfId="0" applyNumberFormat="1" applyBorder="1" applyAlignment="1">
      <alignment vertical="center"/>
    </xf>
    <xf numFmtId="0" fontId="0" fillId="0" borderId="222" xfId="0" applyBorder="1" applyAlignment="1">
      <alignment vertical="center"/>
    </xf>
    <xf numFmtId="210" fontId="0" fillId="0" borderId="67" xfId="0" applyNumberFormat="1" applyBorder="1" applyAlignment="1">
      <alignment vertical="center"/>
    </xf>
    <xf numFmtId="0" fontId="8" fillId="0" borderId="28" xfId="0" applyFont="1" applyBorder="1" applyAlignment="1">
      <alignment horizontal="center"/>
    </xf>
    <xf numFmtId="195" fontId="0" fillId="0" borderId="223" xfId="0" applyNumberFormat="1" applyBorder="1" applyAlignment="1">
      <alignment vertical="center"/>
    </xf>
    <xf numFmtId="198" fontId="0" fillId="0" borderId="223" xfId="0" applyNumberFormat="1" applyBorder="1" applyAlignment="1">
      <alignment vertical="center"/>
    </xf>
    <xf numFmtId="0" fontId="0" fillId="0" borderId="223" xfId="0" applyBorder="1" applyAlignment="1">
      <alignment vertical="center"/>
    </xf>
    <xf numFmtId="0" fontId="15" fillId="0" borderId="28" xfId="0" applyFont="1" applyBorder="1" applyAlignment="1">
      <alignment horizontal="center"/>
    </xf>
    <xf numFmtId="0" fontId="8" fillId="0" borderId="124" xfId="0" applyFont="1" applyFill="1" applyBorder="1" applyAlignment="1">
      <alignment horizontal="center" vertical="center"/>
    </xf>
    <xf numFmtId="0" fontId="8" fillId="0" borderId="101" xfId="0" applyFont="1" applyFill="1" applyBorder="1" applyAlignment="1">
      <alignment horizontal="center"/>
    </xf>
    <xf numFmtId="0" fontId="8" fillId="0" borderId="104" xfId="0" applyFont="1" applyFill="1" applyBorder="1" applyAlignment="1">
      <alignment horizontal="center"/>
    </xf>
    <xf numFmtId="0" fontId="8" fillId="0" borderId="122"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7" xfId="0" applyFont="1" applyFill="1" applyBorder="1" applyAlignment="1">
      <alignment horizontal="center"/>
    </xf>
    <xf numFmtId="0" fontId="2" fillId="0" borderId="36" xfId="0" applyFont="1" applyFill="1" applyBorder="1" applyAlignment="1">
      <alignment horizontal="center"/>
    </xf>
    <xf numFmtId="0" fontId="2" fillId="0" borderId="120" xfId="0" applyFont="1" applyFill="1" applyBorder="1" applyAlignment="1">
      <alignment horizontal="center"/>
    </xf>
    <xf numFmtId="0" fontId="2" fillId="0" borderId="167" xfId="0" applyFont="1" applyFill="1" applyBorder="1" applyAlignment="1">
      <alignment horizontal="center" vertical="center"/>
    </xf>
    <xf numFmtId="49" fontId="27" fillId="0" borderId="0" xfId="0" applyNumberFormat="1" applyFont="1" applyAlignment="1">
      <alignment vertical="center"/>
    </xf>
    <xf numFmtId="178" fontId="0" fillId="0" borderId="83" xfId="0" applyNumberFormat="1" applyBorder="1" applyAlignment="1">
      <alignment horizontal="left" vertical="center"/>
    </xf>
    <xf numFmtId="0" fontId="8" fillId="0" borderId="135" xfId="0" applyFont="1" applyFill="1" applyBorder="1" applyAlignment="1">
      <alignment horizontal="center" vertical="center"/>
    </xf>
    <xf numFmtId="0" fontId="8" fillId="0" borderId="100" xfId="0" applyFont="1" applyFill="1" applyBorder="1" applyAlignment="1">
      <alignment horizontal="center" vertical="center" wrapText="1"/>
    </xf>
    <xf numFmtId="0" fontId="30" fillId="0" borderId="0" xfId="0" applyFont="1" applyAlignment="1">
      <alignment horizontal="left" vertical="center"/>
    </xf>
    <xf numFmtId="0" fontId="27" fillId="33" borderId="82" xfId="0" applyFont="1" applyFill="1" applyBorder="1" applyAlignment="1">
      <alignment horizontal="center" vertical="center"/>
    </xf>
    <xf numFmtId="0" fontId="27" fillId="33" borderId="10" xfId="0" applyFont="1" applyFill="1" applyBorder="1" applyAlignment="1">
      <alignment horizontal="center" vertical="center"/>
    </xf>
    <xf numFmtId="0" fontId="27" fillId="33" borderId="83" xfId="0" applyFont="1" applyFill="1" applyBorder="1" applyAlignment="1">
      <alignment horizontal="center" vertical="center"/>
    </xf>
    <xf numFmtId="14" fontId="27" fillId="33" borderId="82" xfId="0" applyNumberFormat="1" applyFont="1" applyFill="1" applyBorder="1" applyAlignment="1">
      <alignment vertical="center"/>
    </xf>
    <xf numFmtId="0" fontId="27" fillId="33" borderId="10" xfId="0" applyFont="1" applyFill="1" applyBorder="1" applyAlignment="1">
      <alignment vertical="center"/>
    </xf>
    <xf numFmtId="0" fontId="27" fillId="33" borderId="83" xfId="0" applyFont="1" applyFill="1" applyBorder="1" applyAlignment="1">
      <alignment vertical="center"/>
    </xf>
    <xf numFmtId="0" fontId="27" fillId="33" borderId="82" xfId="0" applyFont="1" applyFill="1" applyBorder="1" applyAlignment="1">
      <alignment horizontal="left" vertical="center"/>
    </xf>
    <xf numFmtId="0" fontId="27" fillId="33" borderId="10" xfId="0" applyFont="1" applyFill="1" applyBorder="1" applyAlignment="1">
      <alignment horizontal="left" vertical="center"/>
    </xf>
    <xf numFmtId="0" fontId="27" fillId="33" borderId="83" xfId="0" applyFont="1" applyFill="1" applyBorder="1" applyAlignment="1">
      <alignment horizontal="left" vertical="center"/>
    </xf>
    <xf numFmtId="0" fontId="27" fillId="33" borderId="136" xfId="0" applyFont="1" applyFill="1" applyBorder="1" applyAlignment="1">
      <alignment horizontal="left" vertical="center" wrapText="1"/>
    </xf>
    <xf numFmtId="0" fontId="27" fillId="33" borderId="158" xfId="0" applyFont="1" applyFill="1" applyBorder="1" applyAlignment="1">
      <alignment horizontal="left" vertical="center"/>
    </xf>
    <xf numFmtId="0" fontId="27" fillId="33" borderId="111" xfId="0" applyFont="1" applyFill="1" applyBorder="1" applyAlignment="1">
      <alignment horizontal="left" vertical="center"/>
    </xf>
    <xf numFmtId="0" fontId="27" fillId="0" borderId="0" xfId="0" applyFont="1" applyAlignment="1">
      <alignment horizontal="left" vertical="center" wrapText="1"/>
    </xf>
    <xf numFmtId="0" fontId="27" fillId="33" borderId="84" xfId="0" applyFont="1" applyFill="1" applyBorder="1" applyAlignment="1">
      <alignment vertical="center"/>
    </xf>
    <xf numFmtId="0" fontId="27" fillId="33" borderId="84" xfId="0" applyFont="1" applyFill="1" applyBorder="1" applyAlignment="1" applyProtection="1">
      <alignment vertical="center"/>
      <protection/>
    </xf>
    <xf numFmtId="0" fontId="14" fillId="0" borderId="0" xfId="0" applyFont="1" applyFill="1" applyBorder="1" applyAlignment="1">
      <alignment horizontal="center" vertical="center"/>
    </xf>
    <xf numFmtId="0" fontId="14" fillId="0" borderId="0" xfId="0" applyFont="1" applyFill="1" applyBorder="1" applyAlignment="1">
      <alignment horizontal="left" vertical="center"/>
    </xf>
    <xf numFmtId="49" fontId="14" fillId="0" borderId="0" xfId="0" applyNumberFormat="1" applyFont="1" applyFill="1" applyAlignment="1">
      <alignment horizontal="center" vertical="center"/>
    </xf>
    <xf numFmtId="0" fontId="2" fillId="0" borderId="224" xfId="0" applyFont="1" applyBorder="1" applyAlignment="1">
      <alignment horizontal="center"/>
    </xf>
    <xf numFmtId="0" fontId="2" fillId="0" borderId="225" xfId="0" applyFont="1" applyBorder="1" applyAlignment="1">
      <alignment horizontal="center"/>
    </xf>
    <xf numFmtId="0" fontId="2" fillId="0" borderId="226" xfId="0" applyFont="1" applyBorder="1" applyAlignment="1">
      <alignment horizontal="center"/>
    </xf>
    <xf numFmtId="0" fontId="2" fillId="0" borderId="227" xfId="0" applyFont="1" applyBorder="1" applyAlignment="1">
      <alignment horizontal="center"/>
    </xf>
    <xf numFmtId="0" fontId="2" fillId="0" borderId="228" xfId="0" applyFont="1" applyBorder="1" applyAlignment="1">
      <alignment horizontal="center"/>
    </xf>
    <xf numFmtId="0" fontId="2" fillId="0" borderId="229" xfId="0" applyFont="1" applyBorder="1" applyAlignment="1">
      <alignment horizontal="center"/>
    </xf>
    <xf numFmtId="0" fontId="2" fillId="0" borderId="230" xfId="0" applyFont="1" applyBorder="1" applyAlignment="1">
      <alignment horizontal="center"/>
    </xf>
    <xf numFmtId="0" fontId="2" fillId="0" borderId="101" xfId="0" applyFont="1" applyBorder="1" applyAlignment="1">
      <alignment horizontal="center"/>
    </xf>
    <xf numFmtId="0" fontId="2" fillId="0" borderId="29" xfId="0" applyFont="1" applyBorder="1" applyAlignment="1">
      <alignment horizontal="center"/>
    </xf>
    <xf numFmtId="0" fontId="0" fillId="0" borderId="11" xfId="0" applyBorder="1" applyAlignment="1">
      <alignment vertical="center"/>
    </xf>
    <xf numFmtId="0" fontId="14" fillId="0" borderId="0" xfId="0" applyFont="1" applyAlignment="1">
      <alignment horizontal="left" vertical="center"/>
    </xf>
    <xf numFmtId="0" fontId="0" fillId="0" borderId="82" xfId="0" applyBorder="1" applyAlignment="1">
      <alignment horizontal="center" vertical="center"/>
    </xf>
    <xf numFmtId="0" fontId="0" fillId="0" borderId="83" xfId="0" applyBorder="1" applyAlignment="1">
      <alignment horizontal="center" vertical="center"/>
    </xf>
    <xf numFmtId="0" fontId="2" fillId="0" borderId="231" xfId="0" applyFont="1" applyBorder="1" applyAlignment="1">
      <alignment horizontal="center"/>
    </xf>
    <xf numFmtId="0" fontId="2" fillId="0" borderId="232" xfId="0" applyFont="1" applyBorder="1" applyAlignment="1">
      <alignment horizontal="center"/>
    </xf>
    <xf numFmtId="0" fontId="0" fillId="0" borderId="12" xfId="0"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33" xfId="0" applyFont="1" applyBorder="1" applyAlignment="1">
      <alignment horizontal="center"/>
    </xf>
    <xf numFmtId="0" fontId="2" fillId="0" borderId="234" xfId="0" applyFont="1" applyBorder="1" applyAlignment="1">
      <alignment horizontal="center"/>
    </xf>
    <xf numFmtId="0" fontId="2" fillId="0" borderId="235" xfId="0" applyFont="1" applyBorder="1" applyAlignment="1">
      <alignment horizontal="center"/>
    </xf>
    <xf numFmtId="0" fontId="2" fillId="0" borderId="236" xfId="0" applyFont="1" applyBorder="1" applyAlignment="1">
      <alignment horizontal="center"/>
    </xf>
    <xf numFmtId="0" fontId="0" fillId="0" borderId="237" xfId="0" applyBorder="1" applyAlignment="1">
      <alignment horizontal="center" vertical="center" textRotation="255"/>
    </xf>
    <xf numFmtId="0" fontId="0" fillId="0" borderId="238" xfId="0" applyBorder="1" applyAlignment="1">
      <alignment horizontal="center" vertical="center" textRotation="255"/>
    </xf>
    <xf numFmtId="0" fontId="0" fillId="0" borderId="239" xfId="0" applyBorder="1" applyAlignment="1">
      <alignment horizontal="center" vertical="center" textRotation="255"/>
    </xf>
    <xf numFmtId="0" fontId="12" fillId="0" borderId="207" xfId="0" applyFont="1" applyBorder="1" applyAlignment="1">
      <alignment horizontal="center" vertical="center"/>
    </xf>
    <xf numFmtId="0" fontId="2" fillId="0" borderId="240" xfId="0" applyFont="1" applyBorder="1" applyAlignment="1">
      <alignment horizontal="center"/>
    </xf>
    <xf numFmtId="0" fontId="2" fillId="0" borderId="241" xfId="0" applyFont="1" applyBorder="1" applyAlignment="1">
      <alignment horizontal="center"/>
    </xf>
    <xf numFmtId="0" fontId="2" fillId="0" borderId="242" xfId="0" applyFont="1" applyBorder="1" applyAlignment="1">
      <alignment horizontal="center"/>
    </xf>
    <xf numFmtId="0" fontId="0" fillId="0" borderId="243" xfId="0" applyBorder="1" applyAlignment="1">
      <alignment horizontal="center" vertical="center"/>
    </xf>
    <xf numFmtId="0" fontId="0" fillId="0" borderId="244" xfId="0" applyBorder="1" applyAlignment="1">
      <alignment horizontal="center" vertical="center"/>
    </xf>
    <xf numFmtId="0" fontId="0" fillId="0" borderId="245" xfId="0" applyBorder="1" applyAlignment="1">
      <alignment horizontal="center" vertical="center"/>
    </xf>
    <xf numFmtId="0" fontId="2" fillId="0" borderId="25"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246" xfId="0" applyFont="1" applyBorder="1" applyAlignment="1">
      <alignment horizontal="center"/>
    </xf>
    <xf numFmtId="0" fontId="2" fillId="0" borderId="224" xfId="0" applyFont="1" applyFill="1" applyBorder="1" applyAlignment="1">
      <alignment horizontal="center"/>
    </xf>
    <xf numFmtId="0" fontId="2" fillId="0" borderId="241" xfId="0" applyFont="1" applyFill="1" applyBorder="1" applyAlignment="1">
      <alignment horizontal="center"/>
    </xf>
    <xf numFmtId="0" fontId="2" fillId="0" borderId="226" xfId="0" applyFont="1" applyFill="1" applyBorder="1" applyAlignment="1">
      <alignment horizontal="center"/>
    </xf>
    <xf numFmtId="0" fontId="2" fillId="0" borderId="230" xfId="0" applyFont="1" applyFill="1" applyBorder="1" applyAlignment="1">
      <alignment horizontal="center"/>
    </xf>
    <xf numFmtId="0" fontId="2" fillId="0" borderId="247" xfId="0" applyFont="1" applyBorder="1" applyAlignment="1">
      <alignment horizontal="center"/>
    </xf>
    <xf numFmtId="0" fontId="2" fillId="0" borderId="248" xfId="0" applyFont="1" applyBorder="1" applyAlignment="1">
      <alignment horizontal="center"/>
    </xf>
    <xf numFmtId="0" fontId="2" fillId="0" borderId="227" xfId="0" applyFont="1" applyFill="1" applyBorder="1" applyAlignment="1">
      <alignment horizontal="center"/>
    </xf>
    <xf numFmtId="0" fontId="2" fillId="0" borderId="225" xfId="0" applyFont="1" applyFill="1" applyBorder="1" applyAlignment="1">
      <alignment horizontal="center"/>
    </xf>
    <xf numFmtId="0" fontId="2" fillId="0" borderId="249" xfId="0" applyFont="1" applyFill="1" applyBorder="1" applyAlignment="1">
      <alignment horizontal="center"/>
    </xf>
    <xf numFmtId="0" fontId="2" fillId="0" borderId="104" xfId="0" applyFont="1" applyBorder="1" applyAlignment="1">
      <alignment horizontal="center"/>
    </xf>
    <xf numFmtId="0" fontId="2" fillId="0" borderId="27" xfId="0" applyFont="1" applyBorder="1" applyAlignment="1">
      <alignment horizontal="center"/>
    </xf>
    <xf numFmtId="0" fontId="2" fillId="0" borderId="250" xfId="0" applyFont="1" applyBorder="1" applyAlignment="1">
      <alignment horizontal="center"/>
    </xf>
    <xf numFmtId="0" fontId="0" fillId="0" borderId="84" xfId="0" applyBorder="1" applyAlignment="1">
      <alignment horizontal="center" vertical="center"/>
    </xf>
    <xf numFmtId="0" fontId="0" fillId="0" borderId="251" xfId="0" applyBorder="1" applyAlignment="1">
      <alignment vertical="center" textRotation="255"/>
    </xf>
    <xf numFmtId="0" fontId="0" fillId="0" borderId="238" xfId="0" applyBorder="1" applyAlignment="1">
      <alignment vertical="center" textRotation="255"/>
    </xf>
    <xf numFmtId="0" fontId="0" fillId="0" borderId="82" xfId="0" applyBorder="1" applyAlignment="1">
      <alignment horizontal="center" vertical="center" wrapText="1"/>
    </xf>
    <xf numFmtId="0" fontId="0" fillId="0" borderId="21" xfId="0" applyBorder="1" applyAlignment="1">
      <alignment horizontal="center" vertical="center" wrapText="1"/>
    </xf>
    <xf numFmtId="0" fontId="0" fillId="0" borderId="10" xfId="0" applyBorder="1" applyAlignment="1">
      <alignment horizontal="center" vertical="center" wrapText="1"/>
    </xf>
    <xf numFmtId="0" fontId="0" fillId="0" borderId="49" xfId="0" applyBorder="1" applyAlignment="1">
      <alignment vertical="center"/>
    </xf>
    <xf numFmtId="0" fontId="0" fillId="0" borderId="44" xfId="0" applyBorder="1" applyAlignment="1">
      <alignment vertical="center"/>
    </xf>
    <xf numFmtId="0" fontId="0" fillId="0" borderId="252" xfId="0" applyBorder="1" applyAlignment="1">
      <alignment horizontal="center" vertical="center"/>
    </xf>
    <xf numFmtId="0" fontId="0" fillId="0" borderId="253" xfId="0" applyBorder="1" applyAlignment="1">
      <alignment horizontal="center" vertical="center"/>
    </xf>
    <xf numFmtId="0" fontId="0" fillId="0" borderId="254" xfId="0" applyBorder="1" applyAlignment="1">
      <alignment horizontal="center" vertical="center"/>
    </xf>
    <xf numFmtId="0" fontId="0" fillId="0" borderId="83" xfId="0" applyBorder="1" applyAlignment="1">
      <alignment horizontal="center" vertical="center" wrapText="1"/>
    </xf>
    <xf numFmtId="0" fontId="0" fillId="0" borderId="119" xfId="0" applyBorder="1" applyAlignment="1">
      <alignment horizontal="center" vertical="center"/>
    </xf>
    <xf numFmtId="0" fontId="12" fillId="0" borderId="255" xfId="0" applyFont="1" applyBorder="1" applyAlignment="1">
      <alignment horizontal="center" vertical="center"/>
    </xf>
    <xf numFmtId="0" fontId="0" fillId="0" borderId="50" xfId="0" applyBorder="1" applyAlignment="1">
      <alignment vertical="center"/>
    </xf>
    <xf numFmtId="0" fontId="0" fillId="0" borderId="31" xfId="0" applyBorder="1" applyAlignment="1">
      <alignment vertical="center"/>
    </xf>
    <xf numFmtId="0" fontId="2" fillId="0" borderId="41" xfId="0" applyFont="1" applyBorder="1" applyAlignment="1">
      <alignment vertical="center"/>
    </xf>
    <xf numFmtId="0" fontId="0" fillId="0" borderId="25"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41" xfId="0" applyFont="1" applyBorder="1" applyAlignment="1">
      <alignment vertical="center"/>
    </xf>
    <xf numFmtId="0" fontId="2" fillId="0" borderId="256" xfId="0" applyFont="1" applyBorder="1" applyAlignment="1">
      <alignment horizontal="center"/>
    </xf>
    <xf numFmtId="0" fontId="2" fillId="0" borderId="257" xfId="0" applyFont="1" applyBorder="1" applyAlignment="1">
      <alignment horizontal="center"/>
    </xf>
    <xf numFmtId="0" fontId="0" fillId="0" borderId="258" xfId="0" applyBorder="1" applyAlignment="1">
      <alignment vertical="center"/>
    </xf>
    <xf numFmtId="0" fontId="2" fillId="0" borderId="259" xfId="0" applyFont="1" applyBorder="1" applyAlignment="1">
      <alignment vertical="center"/>
    </xf>
    <xf numFmtId="0" fontId="2" fillId="0" borderId="260" xfId="0" applyFont="1" applyBorder="1" applyAlignment="1">
      <alignment horizontal="center"/>
    </xf>
    <xf numFmtId="0" fontId="2" fillId="0" borderId="261" xfId="0" applyFont="1" applyBorder="1" applyAlignment="1">
      <alignment horizontal="center"/>
    </xf>
    <xf numFmtId="0" fontId="2" fillId="0" borderId="262" xfId="0" applyFont="1" applyBorder="1" applyAlignment="1">
      <alignment horizontal="center"/>
    </xf>
    <xf numFmtId="0" fontId="2" fillId="0" borderId="263" xfId="0" applyFont="1" applyFill="1" applyBorder="1" applyAlignment="1">
      <alignment horizontal="center"/>
    </xf>
    <xf numFmtId="0" fontId="2" fillId="0" borderId="264" xfId="0" applyFont="1" applyBorder="1" applyAlignment="1">
      <alignment horizontal="center"/>
    </xf>
    <xf numFmtId="0" fontId="2" fillId="0" borderId="265" xfId="0" applyFont="1" applyBorder="1" applyAlignment="1">
      <alignment horizontal="center"/>
    </xf>
    <xf numFmtId="0" fontId="2" fillId="0" borderId="249" xfId="0" applyFont="1" applyBorder="1" applyAlignment="1">
      <alignment horizontal="center"/>
    </xf>
    <xf numFmtId="0" fontId="2" fillId="0" borderId="263" xfId="0" applyFont="1" applyBorder="1" applyAlignment="1">
      <alignment horizontal="center"/>
    </xf>
    <xf numFmtId="0" fontId="2" fillId="0" borderId="266" xfId="0" applyFont="1" applyBorder="1" applyAlignment="1">
      <alignment horizontal="center"/>
    </xf>
    <xf numFmtId="0" fontId="2" fillId="0" borderId="267" xfId="0" applyFont="1" applyBorder="1" applyAlignment="1">
      <alignment horizontal="center"/>
    </xf>
    <xf numFmtId="0" fontId="2" fillId="0" borderId="268" xfId="0" applyFont="1" applyBorder="1" applyAlignment="1">
      <alignment horizontal="center"/>
    </xf>
    <xf numFmtId="0" fontId="0" fillId="0" borderId="52" xfId="0" applyFont="1" applyBorder="1" applyAlignment="1">
      <alignment wrapText="1"/>
    </xf>
    <xf numFmtId="0" fontId="0" fillId="0" borderId="53" xfId="0" applyFont="1" applyBorder="1" applyAlignment="1">
      <alignment wrapText="1"/>
    </xf>
    <xf numFmtId="0" fontId="0" fillId="0" borderId="25" xfId="0" applyFont="1" applyBorder="1" applyAlignment="1">
      <alignment wrapText="1"/>
    </xf>
    <xf numFmtId="0" fontId="0" fillId="0" borderId="45" xfId="0" applyFont="1" applyBorder="1" applyAlignment="1">
      <alignment wrapText="1"/>
    </xf>
    <xf numFmtId="0" fontId="0" fillId="0" borderId="46" xfId="0" applyFont="1" applyBorder="1" applyAlignment="1">
      <alignment wrapText="1"/>
    </xf>
    <xf numFmtId="0" fontId="0" fillId="0" borderId="32" xfId="0" applyFont="1" applyBorder="1" applyAlignment="1">
      <alignment wrapText="1"/>
    </xf>
    <xf numFmtId="0" fontId="2" fillId="0" borderId="269" xfId="0" applyFont="1" applyBorder="1" applyAlignment="1">
      <alignment horizontal="center"/>
    </xf>
    <xf numFmtId="0" fontId="0" fillId="0" borderId="50" xfId="0" applyBorder="1" applyAlignment="1">
      <alignment horizontal="center" vertical="center" wrapText="1"/>
    </xf>
    <xf numFmtId="0" fontId="0" fillId="0" borderId="142" xfId="0" applyBorder="1" applyAlignment="1">
      <alignment horizontal="center" vertical="center" wrapText="1"/>
    </xf>
    <xf numFmtId="0" fontId="0" fillId="0" borderId="136" xfId="0" applyBorder="1" applyAlignment="1">
      <alignment horizontal="center" vertical="center" wrapText="1"/>
    </xf>
    <xf numFmtId="0" fontId="0" fillId="0" borderId="111" xfId="0" applyBorder="1" applyAlignment="1">
      <alignment horizontal="center" vertical="center" wrapText="1"/>
    </xf>
    <xf numFmtId="0" fontId="0" fillId="0" borderId="0" xfId="0" applyAlignment="1" applyProtection="1">
      <alignment horizontal="right" vertical="center"/>
      <protection locked="0"/>
    </xf>
    <xf numFmtId="0" fontId="0" fillId="0" borderId="270" xfId="0" applyFill="1" applyBorder="1" applyAlignment="1">
      <alignment horizontal="center" vertical="center" wrapText="1"/>
    </xf>
    <xf numFmtId="0" fontId="0" fillId="0" borderId="271" xfId="0" applyFill="1" applyBorder="1" applyAlignment="1">
      <alignment horizontal="center" vertical="center"/>
    </xf>
    <xf numFmtId="0" fontId="0" fillId="0" borderId="25" xfId="0" applyBorder="1" applyAlignment="1">
      <alignment horizontal="center" vertical="center" wrapText="1"/>
    </xf>
    <xf numFmtId="0" fontId="0" fillId="0" borderId="121" xfId="0" applyBorder="1" applyAlignment="1">
      <alignment horizontal="center" vertical="center" wrapText="1"/>
    </xf>
    <xf numFmtId="0" fontId="0" fillId="0" borderId="272" xfId="0" applyFill="1" applyBorder="1" applyAlignment="1">
      <alignment horizontal="center" vertical="center"/>
    </xf>
    <xf numFmtId="0" fontId="12" fillId="0" borderId="273" xfId="0" applyFont="1" applyBorder="1" applyAlignment="1">
      <alignment horizontal="center" vertical="center"/>
    </xf>
    <xf numFmtId="0" fontId="12" fillId="0" borderId="274" xfId="0" applyFont="1" applyBorder="1" applyAlignment="1">
      <alignment horizontal="center" vertical="center"/>
    </xf>
    <xf numFmtId="0" fontId="12" fillId="0" borderId="62" xfId="0" applyFont="1" applyBorder="1" applyAlignment="1">
      <alignment horizontal="center" vertical="center"/>
    </xf>
    <xf numFmtId="0" fontId="12" fillId="0" borderId="275" xfId="0" applyFont="1" applyBorder="1" applyAlignment="1">
      <alignment horizontal="center" vertical="center"/>
    </xf>
    <xf numFmtId="0" fontId="12" fillId="0" borderId="276" xfId="0" applyFont="1" applyBorder="1" applyAlignment="1">
      <alignment horizontal="center" vertical="center"/>
    </xf>
    <xf numFmtId="0" fontId="12" fillId="0" borderId="277" xfId="0" applyFont="1" applyBorder="1" applyAlignment="1">
      <alignment horizontal="center" vertical="center"/>
    </xf>
    <xf numFmtId="0" fontId="12" fillId="0" borderId="61" xfId="0" applyFont="1" applyBorder="1" applyAlignment="1">
      <alignment horizontal="center" vertical="center"/>
    </xf>
    <xf numFmtId="0" fontId="12" fillId="0" borderId="60" xfId="0" applyFont="1" applyBorder="1" applyAlignment="1">
      <alignment horizontal="center" vertical="center"/>
    </xf>
    <xf numFmtId="0" fontId="0" fillId="0" borderId="273" xfId="0" applyBorder="1" applyAlignment="1">
      <alignment horizontal="center" vertical="center" shrinkToFit="1"/>
    </xf>
    <xf numFmtId="0" fontId="0" fillId="0" borderId="276" xfId="0" applyBorder="1" applyAlignment="1">
      <alignment horizontal="center" vertical="center" shrinkToFit="1"/>
    </xf>
    <xf numFmtId="0" fontId="0" fillId="0" borderId="93" xfId="0" applyBorder="1" applyAlignment="1">
      <alignment horizontal="center" vertical="center" shrinkToFit="1"/>
    </xf>
    <xf numFmtId="0" fontId="0" fillId="0" borderId="136" xfId="0" applyBorder="1" applyAlignment="1">
      <alignment horizontal="center" vertical="center" shrinkToFit="1"/>
    </xf>
    <xf numFmtId="0" fontId="3" fillId="0" borderId="18" xfId="0" applyFont="1" applyBorder="1" applyAlignment="1">
      <alignment horizontal="center" vertical="center"/>
    </xf>
    <xf numFmtId="0" fontId="9" fillId="0" borderId="124" xfId="0" applyFont="1" applyBorder="1" applyAlignment="1">
      <alignment vertical="top" wrapText="1" shrinkToFit="1"/>
    </xf>
    <xf numFmtId="0" fontId="9" fillId="0" borderId="28" xfId="0" applyFont="1" applyBorder="1" applyAlignment="1">
      <alignment vertical="top" wrapText="1" shrinkToFit="1"/>
    </xf>
    <xf numFmtId="0" fontId="3" fillId="0" borderId="178" xfId="0" applyFont="1" applyBorder="1" applyAlignment="1">
      <alignment horizontal="center"/>
    </xf>
    <xf numFmtId="0" fontId="3" fillId="0" borderId="94" xfId="0" applyFont="1" applyBorder="1" applyAlignment="1">
      <alignment horizontal="center"/>
    </xf>
    <xf numFmtId="0" fontId="3" fillId="0" borderId="259" xfId="0" applyFont="1" applyBorder="1" applyAlignment="1">
      <alignment horizontal="center"/>
    </xf>
    <xf numFmtId="0" fontId="3" fillId="0" borderId="18" xfId="0" applyFont="1" applyBorder="1" applyAlignment="1">
      <alignment horizontal="center"/>
    </xf>
    <xf numFmtId="0" fontId="3" fillId="0" borderId="101" xfId="0" applyFont="1" applyBorder="1" applyAlignment="1">
      <alignment horizontal="center" vertical="center" wrapText="1"/>
    </xf>
    <xf numFmtId="0" fontId="3" fillId="0" borderId="29" xfId="0" applyFont="1" applyBorder="1" applyAlignment="1">
      <alignment horizontal="center" vertical="center" wrapText="1"/>
    </xf>
    <xf numFmtId="0" fontId="12" fillId="0" borderId="77" xfId="0" applyFont="1" applyBorder="1" applyAlignment="1">
      <alignment horizontal="center" vertical="center"/>
    </xf>
    <xf numFmtId="0" fontId="12" fillId="0" borderId="59" xfId="0" applyFont="1" applyBorder="1" applyAlignment="1">
      <alignment horizontal="center" vertical="center"/>
    </xf>
    <xf numFmtId="0" fontId="2" fillId="0" borderId="73"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53" xfId="0" applyFont="1" applyBorder="1" applyAlignment="1">
      <alignment horizontal="center" vertical="center"/>
    </xf>
    <xf numFmtId="0" fontId="2" fillId="0" borderId="0" xfId="0" applyFont="1" applyBorder="1" applyAlignment="1">
      <alignment horizontal="center" vertical="center"/>
    </xf>
    <xf numFmtId="0" fontId="2" fillId="0" borderId="104" xfId="0" applyFont="1" applyBorder="1" applyAlignment="1">
      <alignment horizontal="center" vertical="center"/>
    </xf>
    <xf numFmtId="0" fontId="2" fillId="0" borderId="39" xfId="0" applyFont="1" applyBorder="1" applyAlignment="1">
      <alignment horizontal="center" vertical="center"/>
    </xf>
    <xf numFmtId="0" fontId="9" fillId="0" borderId="100" xfId="0" applyFont="1" applyFill="1" applyBorder="1" applyAlignment="1">
      <alignment vertical="top" wrapText="1" shrinkToFit="1"/>
    </xf>
    <xf numFmtId="0" fontId="9" fillId="0" borderId="28" xfId="0" applyFont="1" applyFill="1" applyBorder="1" applyAlignment="1">
      <alignment vertical="top" wrapText="1" shrinkToFit="1"/>
    </xf>
    <xf numFmtId="0" fontId="3" fillId="0" borderId="94" xfId="0" applyFont="1" applyFill="1" applyBorder="1" applyAlignment="1">
      <alignment horizontal="center" vertical="center"/>
    </xf>
    <xf numFmtId="0" fontId="0" fillId="0" borderId="142" xfId="0" applyBorder="1" applyAlignment="1">
      <alignment horizontal="center" vertical="center"/>
    </xf>
    <xf numFmtId="0" fontId="0" fillId="0" borderId="110" xfId="0" applyBorder="1" applyAlignment="1">
      <alignment horizontal="center" vertical="center"/>
    </xf>
    <xf numFmtId="0" fontId="3" fillId="0" borderId="126" xfId="0" applyFont="1" applyFill="1" applyBorder="1" applyAlignment="1">
      <alignment horizontal="center" vertical="center"/>
    </xf>
    <xf numFmtId="0" fontId="0" fillId="0" borderId="50" xfId="0" applyFont="1" applyBorder="1" applyAlignment="1">
      <alignment horizontal="center" vertical="center" wrapText="1"/>
    </xf>
    <xf numFmtId="0" fontId="0" fillId="0" borderId="142"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172" xfId="0" applyFont="1" applyBorder="1" applyAlignment="1">
      <alignment horizontal="center" vertical="center" wrapText="1"/>
    </xf>
    <xf numFmtId="0" fontId="0" fillId="0" borderId="56" xfId="0" applyBorder="1" applyAlignment="1">
      <alignment vertical="center" wrapText="1"/>
    </xf>
    <xf numFmtId="0" fontId="0" fillId="0" borderId="30" xfId="0" applyBorder="1" applyAlignment="1">
      <alignment vertical="center" wrapText="1"/>
    </xf>
    <xf numFmtId="0" fontId="0" fillId="0" borderId="273" xfId="0" applyBorder="1" applyAlignment="1">
      <alignment horizontal="center" vertical="center"/>
    </xf>
    <xf numFmtId="0" fontId="0" fillId="0" borderId="62" xfId="0" applyBorder="1" applyAlignment="1">
      <alignment horizontal="center" vertical="center"/>
    </xf>
    <xf numFmtId="0" fontId="3" fillId="0" borderId="178" xfId="0" applyFont="1" applyBorder="1" applyAlignment="1">
      <alignment horizontal="center" vertical="center"/>
    </xf>
    <xf numFmtId="0" fontId="3" fillId="0" borderId="94" xfId="0" applyFont="1" applyBorder="1" applyAlignment="1">
      <alignment horizontal="center" vertical="center"/>
    </xf>
    <xf numFmtId="0" fontId="0" fillId="0" borderId="276" xfId="0" applyBorder="1" applyAlignment="1">
      <alignment horizontal="center" vertical="center" wrapText="1"/>
    </xf>
    <xf numFmtId="0" fontId="0" fillId="0" borderId="277" xfId="0" applyBorder="1" applyAlignment="1">
      <alignment horizontal="center" vertical="center" wrapText="1"/>
    </xf>
    <xf numFmtId="0" fontId="0" fillId="0" borderId="273" xfId="0" applyBorder="1" applyAlignment="1">
      <alignment horizontal="center" vertical="center" wrapText="1"/>
    </xf>
    <xf numFmtId="0" fontId="0" fillId="0" borderId="93" xfId="0" applyBorder="1" applyAlignment="1">
      <alignment horizontal="center" vertical="center" wrapText="1"/>
    </xf>
    <xf numFmtId="0" fontId="0" fillId="0" borderId="277" xfId="0" applyBorder="1" applyAlignment="1">
      <alignment horizontal="center" vertical="center" shrinkToFit="1"/>
    </xf>
    <xf numFmtId="0" fontId="0" fillId="0" borderId="111" xfId="0" applyBorder="1" applyAlignment="1">
      <alignment horizontal="center" vertical="center" shrinkToFit="1"/>
    </xf>
    <xf numFmtId="0" fontId="0" fillId="0" borderId="50" xfId="0" applyBorder="1" applyAlignment="1">
      <alignment vertical="center"/>
    </xf>
    <xf numFmtId="0" fontId="0" fillId="0" borderId="142" xfId="0" applyBorder="1" applyAlignment="1">
      <alignment vertical="center"/>
    </xf>
    <xf numFmtId="0" fontId="0" fillId="0" borderId="31" xfId="0" applyBorder="1" applyAlignment="1">
      <alignment vertical="center"/>
    </xf>
    <xf numFmtId="0" fontId="0" fillId="0" borderId="172" xfId="0" applyBorder="1" applyAlignment="1">
      <alignment vertical="center"/>
    </xf>
    <xf numFmtId="0" fontId="0" fillId="0" borderId="53" xfId="0" applyBorder="1" applyAlignment="1">
      <alignment vertical="center"/>
    </xf>
    <xf numFmtId="0" fontId="0" fillId="0" borderId="61" xfId="0" applyBorder="1" applyAlignment="1">
      <alignment vertical="center"/>
    </xf>
    <xf numFmtId="0" fontId="0" fillId="0" borderId="59" xfId="0" applyBorder="1" applyAlignment="1">
      <alignment vertical="center"/>
    </xf>
    <xf numFmtId="0" fontId="0" fillId="0" borderId="278" xfId="0" applyBorder="1" applyAlignment="1">
      <alignment horizontal="center" vertical="center" textRotation="255"/>
    </xf>
    <xf numFmtId="0" fontId="0" fillId="0" borderId="279" xfId="0" applyBorder="1" applyAlignment="1">
      <alignment horizontal="center" vertical="center" textRotation="255"/>
    </xf>
    <xf numFmtId="0" fontId="0" fillId="0" borderId="276" xfId="0" applyBorder="1" applyAlignment="1">
      <alignment horizontal="center" vertical="center"/>
    </xf>
    <xf numFmtId="0" fontId="0" fillId="0" borderId="277" xfId="0" applyBorder="1" applyAlignment="1">
      <alignment horizontal="center" vertical="center"/>
    </xf>
    <xf numFmtId="0" fontId="0" fillId="0" borderId="61" xfId="0" applyBorder="1" applyAlignment="1">
      <alignment horizontal="center" vertical="center"/>
    </xf>
    <xf numFmtId="0" fontId="0" fillId="0" borderId="60" xfId="0" applyBorder="1" applyAlignment="1">
      <alignment horizontal="center" vertical="center"/>
    </xf>
    <xf numFmtId="0" fontId="0" fillId="0" borderId="278" xfId="0" applyFont="1" applyBorder="1" applyAlignment="1">
      <alignment horizontal="center" vertical="center" textRotation="255"/>
    </xf>
    <xf numFmtId="0" fontId="0" fillId="0" borderId="238" xfId="0" applyFont="1" applyBorder="1" applyAlignment="1">
      <alignment horizontal="center" vertical="center" textRotation="255"/>
    </xf>
    <xf numFmtId="0" fontId="0" fillId="0" borderId="279" xfId="0" applyFont="1" applyBorder="1" applyAlignment="1">
      <alignment horizontal="center" vertical="center" textRotation="255"/>
    </xf>
    <xf numFmtId="0" fontId="0" fillId="0" borderId="276" xfId="0" applyBorder="1" applyAlignment="1">
      <alignment vertical="center"/>
    </xf>
    <xf numFmtId="0" fontId="0" fillId="0" borderId="77" xfId="0" applyBorder="1" applyAlignment="1">
      <alignment vertical="center"/>
    </xf>
    <xf numFmtId="0" fontId="0" fillId="0" borderId="136" xfId="0" applyBorder="1" applyAlignment="1">
      <alignment vertical="center"/>
    </xf>
    <xf numFmtId="0" fontId="0" fillId="0" borderId="158" xfId="0" applyBorder="1" applyAlignment="1">
      <alignment vertical="center"/>
    </xf>
    <xf numFmtId="0" fontId="3" fillId="0" borderId="31" xfId="0" applyFont="1" applyBorder="1" applyAlignment="1">
      <alignment horizontal="center" vertical="center"/>
    </xf>
    <xf numFmtId="0" fontId="3" fillId="0" borderId="46" xfId="0" applyFont="1" applyBorder="1" applyAlignment="1">
      <alignment horizontal="center" vertical="center"/>
    </xf>
    <xf numFmtId="0" fontId="3" fillId="0" borderId="54" xfId="0" applyFont="1" applyBorder="1" applyAlignment="1">
      <alignment horizontal="center" vertical="center"/>
    </xf>
    <xf numFmtId="0" fontId="8" fillId="0" borderId="50" xfId="0" applyFont="1" applyBorder="1" applyAlignment="1">
      <alignment horizontal="center" vertical="center"/>
    </xf>
    <xf numFmtId="0" fontId="8" fillId="0" borderId="53" xfId="0" applyFont="1" applyBorder="1" applyAlignment="1">
      <alignment horizontal="center" vertical="center"/>
    </xf>
    <xf numFmtId="0" fontId="8" fillId="0" borderId="73" xfId="0" applyFont="1" applyBorder="1" applyAlignment="1">
      <alignment horizontal="center" vertical="center"/>
    </xf>
    <xf numFmtId="0" fontId="3" fillId="0" borderId="31" xfId="0" applyFont="1" applyBorder="1" applyAlignment="1">
      <alignment horizontal="center"/>
    </xf>
    <xf numFmtId="0" fontId="3" fillId="0" borderId="46" xfId="0" applyFont="1" applyBorder="1" applyAlignment="1">
      <alignment horizontal="center"/>
    </xf>
    <xf numFmtId="0" fontId="3" fillId="0" borderId="54" xfId="0" applyFont="1" applyBorder="1" applyAlignment="1">
      <alignment horizontal="center"/>
    </xf>
    <xf numFmtId="0" fontId="0" fillId="0" borderId="46" xfId="0" applyBorder="1" applyAlignment="1">
      <alignment vertical="center"/>
    </xf>
    <xf numFmtId="0" fontId="0" fillId="0" borderId="77" xfId="0" applyBorder="1" applyAlignment="1">
      <alignment horizontal="center" vertical="center" shrinkToFit="1"/>
    </xf>
    <xf numFmtId="0" fontId="0" fillId="0" borderId="280" xfId="0" applyBorder="1" applyAlignment="1">
      <alignment horizontal="center" vertical="center" shrinkToFit="1"/>
    </xf>
    <xf numFmtId="0" fontId="0" fillId="0" borderId="158" xfId="0" applyBorder="1" applyAlignment="1">
      <alignment horizontal="center" vertical="center" shrinkToFit="1"/>
    </xf>
    <xf numFmtId="0" fontId="0" fillId="0" borderId="121" xfId="0" applyBorder="1" applyAlignment="1">
      <alignment horizontal="center" vertical="center" shrinkToFit="1"/>
    </xf>
    <xf numFmtId="0" fontId="0" fillId="0" borderId="124" xfId="0" applyFont="1" applyBorder="1" applyAlignment="1">
      <alignment vertical="center" wrapText="1"/>
    </xf>
    <xf numFmtId="0" fontId="0" fillId="0" borderId="28" xfId="0" applyFont="1" applyBorder="1" applyAlignment="1">
      <alignment vertical="center" wrapText="1"/>
    </xf>
    <xf numFmtId="0" fontId="0" fillId="0" borderId="116" xfId="0" applyBorder="1" applyAlignment="1">
      <alignment vertical="center"/>
    </xf>
    <xf numFmtId="0" fontId="0" fillId="0" borderId="31" xfId="0" applyFont="1" applyBorder="1" applyAlignment="1">
      <alignment horizontal="center" vertical="center"/>
    </xf>
    <xf numFmtId="0" fontId="0" fillId="0" borderId="46" xfId="0" applyFont="1" applyBorder="1" applyAlignment="1">
      <alignment horizontal="center" vertical="center"/>
    </xf>
    <xf numFmtId="0" fontId="0" fillId="0" borderId="54" xfId="0" applyFont="1" applyBorder="1" applyAlignment="1">
      <alignment horizontal="center" vertical="center"/>
    </xf>
    <xf numFmtId="0" fontId="8" fillId="0" borderId="50" xfId="0" applyFont="1" applyBorder="1" applyAlignment="1">
      <alignment horizontal="center"/>
    </xf>
    <xf numFmtId="0" fontId="8" fillId="0" borderId="53" xfId="0" applyFont="1" applyBorder="1" applyAlignment="1">
      <alignment horizontal="center"/>
    </xf>
    <xf numFmtId="0" fontId="8" fillId="0" borderId="73" xfId="0" applyFont="1" applyBorder="1" applyAlignment="1">
      <alignment horizontal="center"/>
    </xf>
    <xf numFmtId="0" fontId="0" fillId="0" borderId="202" xfId="0" applyBorder="1" applyAlignment="1">
      <alignment horizontal="center" wrapText="1"/>
    </xf>
    <xf numFmtId="0" fontId="0" fillId="0" borderId="203" xfId="0" applyBorder="1" applyAlignment="1">
      <alignment horizontal="center" wrapText="1"/>
    </xf>
    <xf numFmtId="0" fontId="0" fillId="0" borderId="281" xfId="0" applyBorder="1" applyAlignment="1">
      <alignment horizontal="center" wrapText="1"/>
    </xf>
    <xf numFmtId="0" fontId="0" fillId="0" borderId="253" xfId="0" applyBorder="1" applyAlignment="1">
      <alignment vertical="center"/>
    </xf>
    <xf numFmtId="0" fontId="0" fillId="0" borderId="204" xfId="0" applyBorder="1" applyAlignment="1">
      <alignment vertical="center"/>
    </xf>
    <xf numFmtId="0" fontId="0" fillId="0" borderId="270" xfId="0" applyBorder="1" applyAlignment="1">
      <alignment horizontal="center" vertical="center" wrapText="1"/>
    </xf>
    <xf numFmtId="0" fontId="0" fillId="0" borderId="272" xfId="0" applyBorder="1" applyAlignment="1">
      <alignment horizontal="center" vertical="center"/>
    </xf>
    <xf numFmtId="0" fontId="8" fillId="0" borderId="49" xfId="0" applyFont="1" applyBorder="1" applyAlignment="1">
      <alignment horizontal="center"/>
    </xf>
    <xf numFmtId="0" fontId="8" fillId="0" borderId="48" xfId="0" applyFont="1" applyBorder="1" applyAlignment="1">
      <alignment horizontal="center"/>
    </xf>
    <xf numFmtId="0" fontId="8" fillId="0" borderId="102" xfId="0" applyFont="1" applyBorder="1" applyAlignment="1">
      <alignment horizontal="center"/>
    </xf>
    <xf numFmtId="0" fontId="0" fillId="0" borderId="253" xfId="0" applyBorder="1" applyAlignment="1">
      <alignment horizontal="center" wrapText="1"/>
    </xf>
    <xf numFmtId="0" fontId="0" fillId="0" borderId="204" xfId="0" applyBorder="1" applyAlignment="1">
      <alignment horizontal="center" wrapText="1"/>
    </xf>
    <xf numFmtId="0" fontId="12" fillId="0" borderId="280" xfId="0" applyFont="1" applyBorder="1" applyAlignment="1">
      <alignment horizontal="center" vertical="center"/>
    </xf>
    <xf numFmtId="0" fontId="12" fillId="0" borderId="58" xfId="0" applyFont="1" applyBorder="1" applyAlignment="1">
      <alignment horizontal="center" vertical="center"/>
    </xf>
    <xf numFmtId="0" fontId="0" fillId="0" borderId="48" xfId="0" applyBorder="1" applyAlignment="1">
      <alignment vertical="center"/>
    </xf>
    <xf numFmtId="0" fontId="0" fillId="0" borderId="56" xfId="0" applyBorder="1" applyAlignment="1">
      <alignment vertical="center"/>
    </xf>
    <xf numFmtId="0" fontId="0" fillId="0" borderId="93" xfId="0" applyBorder="1" applyAlignment="1">
      <alignment vertical="center"/>
    </xf>
    <xf numFmtId="0" fontId="0" fillId="0" borderId="60" xfId="0" applyBorder="1" applyAlignment="1">
      <alignment vertical="center"/>
    </xf>
    <xf numFmtId="0" fontId="8" fillId="0" borderId="49" xfId="0" applyFont="1" applyBorder="1" applyAlignment="1">
      <alignment horizontal="center" vertical="center" shrinkToFit="1"/>
    </xf>
    <xf numFmtId="0" fontId="8" fillId="0" borderId="48" xfId="0" applyFont="1" applyBorder="1" applyAlignment="1">
      <alignment horizontal="center" vertical="center" shrinkToFit="1"/>
    </xf>
    <xf numFmtId="0" fontId="8" fillId="0" borderId="102" xfId="0" applyFont="1" applyBorder="1" applyAlignment="1">
      <alignment horizontal="center" vertical="center" shrinkToFit="1"/>
    </xf>
    <xf numFmtId="0" fontId="0" fillId="0" borderId="77" xfId="0" applyBorder="1" applyAlignment="1">
      <alignment vertical="center"/>
    </xf>
    <xf numFmtId="0" fontId="0" fillId="0" borderId="280" xfId="0" applyBorder="1" applyAlignment="1">
      <alignment vertical="center"/>
    </xf>
    <xf numFmtId="0" fontId="0" fillId="0" borderId="158" xfId="0" applyBorder="1" applyAlignment="1">
      <alignment vertical="center"/>
    </xf>
    <xf numFmtId="0" fontId="0" fillId="0" borderId="121" xfId="0" applyBorder="1" applyAlignment="1">
      <alignment vertical="center"/>
    </xf>
    <xf numFmtId="0" fontId="0" fillId="0" borderId="282" xfId="0" applyBorder="1" applyAlignment="1">
      <alignment horizontal="center" vertical="center"/>
    </xf>
    <xf numFmtId="0" fontId="0" fillId="0" borderId="202" xfId="0" applyBorder="1" applyAlignment="1">
      <alignment horizontal="center" vertical="center"/>
    </xf>
    <xf numFmtId="0" fontId="0" fillId="0" borderId="283" xfId="0" applyBorder="1" applyAlignment="1">
      <alignment horizontal="center" vertical="center"/>
    </xf>
    <xf numFmtId="0" fontId="0" fillId="0" borderId="281" xfId="0" applyBorder="1" applyAlignment="1">
      <alignment horizontal="center" vertical="center"/>
    </xf>
    <xf numFmtId="0" fontId="12" fillId="0" borderId="195" xfId="0" applyFont="1" applyBorder="1" applyAlignment="1">
      <alignment horizontal="center" vertical="center"/>
    </xf>
    <xf numFmtId="0" fontId="12" fillId="0" borderId="244" xfId="0" applyFont="1" applyBorder="1" applyAlignment="1">
      <alignment horizontal="center" vertical="center"/>
    </xf>
    <xf numFmtId="0" fontId="12" fillId="0" borderId="245" xfId="0" applyFont="1" applyBorder="1" applyAlignment="1">
      <alignment horizontal="center" vertical="center"/>
    </xf>
    <xf numFmtId="0" fontId="8" fillId="0" borderId="201" xfId="0" applyNumberFormat="1" applyFont="1" applyBorder="1" applyAlignment="1">
      <alignment horizontal="right" vertical="center" shrinkToFit="1"/>
    </xf>
    <xf numFmtId="0" fontId="8" fillId="0" borderId="284" xfId="0" applyNumberFormat="1" applyFont="1" applyBorder="1" applyAlignment="1">
      <alignment horizontal="right" vertical="center" shrinkToFit="1"/>
    </xf>
    <xf numFmtId="0" fontId="0" fillId="0" borderId="92" xfId="0" applyBorder="1" applyAlignment="1">
      <alignment vertical="center" wrapText="1"/>
    </xf>
    <xf numFmtId="0" fontId="0" fillId="0" borderId="273" xfId="0" applyBorder="1" applyAlignment="1">
      <alignment vertical="center"/>
    </xf>
    <xf numFmtId="0" fontId="0" fillId="0" borderId="93" xfId="0" applyBorder="1" applyAlignment="1">
      <alignment vertical="center"/>
    </xf>
    <xf numFmtId="0" fontId="0" fillId="0" borderId="49"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285" xfId="0" applyBorder="1" applyAlignment="1">
      <alignment vertical="center" textRotation="255"/>
    </xf>
    <xf numFmtId="0" fontId="0" fillId="0" borderId="51" xfId="0" applyBorder="1" applyAlignment="1">
      <alignment vertical="center" textRotation="255"/>
    </xf>
    <xf numFmtId="0" fontId="0" fillId="0" borderId="286" xfId="0" applyBorder="1" applyAlignment="1">
      <alignment vertical="center" textRotation="255"/>
    </xf>
    <xf numFmtId="0" fontId="3" fillId="0" borderId="287" xfId="0" applyFont="1" applyBorder="1" applyAlignment="1">
      <alignment horizontal="center" vertical="center"/>
    </xf>
    <xf numFmtId="0" fontId="3" fillId="0" borderId="173" xfId="0" applyFont="1" applyBorder="1" applyAlignment="1">
      <alignment horizontal="center" vertical="center"/>
    </xf>
    <xf numFmtId="0" fontId="0" fillId="0" borderId="61" xfId="0" applyBorder="1" applyAlignment="1">
      <alignment horizontal="center" vertical="center" wrapText="1"/>
    </xf>
    <xf numFmtId="0" fontId="0" fillId="0" borderId="60" xfId="0" applyBorder="1" applyAlignment="1">
      <alignment horizontal="center" vertical="center" wrapText="1"/>
    </xf>
    <xf numFmtId="0" fontId="0" fillId="0" borderId="44"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278" xfId="0" applyBorder="1" applyAlignment="1">
      <alignment horizontal="center" vertical="center" wrapText="1"/>
    </xf>
    <xf numFmtId="0" fontId="0" fillId="0" borderId="238" xfId="0" applyBorder="1" applyAlignment="1">
      <alignment vertical="center"/>
    </xf>
    <xf numFmtId="0" fontId="0" fillId="0" borderId="279" xfId="0" applyBorder="1" applyAlignment="1">
      <alignment vertical="center"/>
    </xf>
    <xf numFmtId="0" fontId="3" fillId="0" borderId="173" xfId="0" applyFont="1" applyFill="1" applyBorder="1" applyAlignment="1">
      <alignment horizontal="center" vertical="center"/>
    </xf>
    <xf numFmtId="0" fontId="2" fillId="0" borderId="10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5" xfId="0" applyFont="1" applyBorder="1" applyAlignment="1">
      <alignment horizontal="center" vertical="center"/>
    </xf>
    <xf numFmtId="0" fontId="2" fillId="0" borderId="41" xfId="0" applyFont="1" applyBorder="1" applyAlignment="1">
      <alignment horizontal="center" vertical="center"/>
    </xf>
    <xf numFmtId="0" fontId="0" fillId="0" borderId="274" xfId="0" applyBorder="1" applyAlignment="1">
      <alignment horizontal="center" vertical="center" shrinkToFit="1"/>
    </xf>
    <xf numFmtId="0" fontId="0" fillId="0" borderId="193" xfId="0" applyBorder="1" applyAlignment="1">
      <alignment horizontal="center" vertical="center" shrinkToFit="1"/>
    </xf>
    <xf numFmtId="0" fontId="0" fillId="0" borderId="288" xfId="0" applyFill="1" applyBorder="1" applyAlignment="1">
      <alignment vertical="top" textRotation="255" indent="1"/>
    </xf>
    <xf numFmtId="0" fontId="0" fillId="0" borderId="289" xfId="0" applyFill="1" applyBorder="1" applyAlignment="1">
      <alignment vertical="top" textRotation="255" indent="1"/>
    </xf>
    <xf numFmtId="0" fontId="0" fillId="0" borderId="248" xfId="0" applyFont="1" applyBorder="1" applyAlignment="1">
      <alignment horizontal="center"/>
    </xf>
    <xf numFmtId="0" fontId="0" fillId="0" borderId="240" xfId="0" applyFont="1" applyBorder="1" applyAlignment="1">
      <alignment horizontal="center"/>
    </xf>
    <xf numFmtId="0" fontId="0" fillId="0" borderId="262" xfId="0" applyFont="1" applyBorder="1" applyAlignment="1">
      <alignment horizontal="center"/>
    </xf>
    <xf numFmtId="0" fontId="0" fillId="0" borderId="229" xfId="0" applyFont="1" applyBorder="1" applyAlignment="1">
      <alignment horizontal="center"/>
    </xf>
    <xf numFmtId="0" fontId="0" fillId="0" borderId="141" xfId="0" applyBorder="1" applyAlignment="1">
      <alignment horizontal="center" vertical="center"/>
    </xf>
    <xf numFmtId="0" fontId="0" fillId="0" borderId="109" xfId="0" applyBorder="1" applyAlignment="1">
      <alignment horizontal="center" vertical="center"/>
    </xf>
    <xf numFmtId="0" fontId="0" fillId="0" borderId="284" xfId="0" applyBorder="1" applyAlignment="1">
      <alignment horizontal="center" vertical="center"/>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32" xfId="0" applyFont="1" applyBorder="1" applyAlignment="1">
      <alignment horizontal="center" vertical="center" wrapText="1"/>
    </xf>
    <xf numFmtId="0" fontId="0" fillId="0" borderId="267" xfId="0" applyFont="1" applyBorder="1" applyAlignment="1">
      <alignment horizontal="center"/>
    </xf>
    <xf numFmtId="0" fontId="0" fillId="0" borderId="257" xfId="0" applyFont="1" applyBorder="1" applyAlignment="1">
      <alignment horizontal="center"/>
    </xf>
    <xf numFmtId="0" fontId="0" fillId="0" borderId="290" xfId="0" applyFont="1" applyBorder="1" applyAlignment="1">
      <alignment horizontal="center"/>
    </xf>
    <xf numFmtId="0" fontId="0" fillId="0" borderId="263" xfId="0" applyFont="1" applyBorder="1" applyAlignment="1">
      <alignment horizontal="center"/>
    </xf>
    <xf numFmtId="0" fontId="0" fillId="0" borderId="230" xfId="0" applyFont="1" applyBorder="1" applyAlignment="1">
      <alignment horizontal="center"/>
    </xf>
    <xf numFmtId="0" fontId="0" fillId="0" borderId="227" xfId="0" applyFont="1" applyBorder="1" applyAlignment="1">
      <alignment horizontal="center"/>
    </xf>
    <xf numFmtId="0" fontId="0" fillId="0" borderId="241" xfId="0" applyFont="1" applyBorder="1" applyAlignment="1">
      <alignment horizontal="center"/>
    </xf>
    <xf numFmtId="0" fontId="0" fillId="0" borderId="225" xfId="0" applyFont="1" applyBorder="1" applyAlignment="1">
      <alignment horizontal="center"/>
    </xf>
    <xf numFmtId="0" fontId="0" fillId="0" borderId="250" xfId="0" applyFont="1" applyBorder="1" applyAlignment="1">
      <alignment horizontal="center"/>
    </xf>
    <xf numFmtId="0" fontId="0" fillId="0" borderId="258" xfId="0" applyFill="1" applyBorder="1" applyAlignment="1">
      <alignment vertical="top" textRotation="255" indent="1"/>
    </xf>
    <xf numFmtId="0" fontId="0" fillId="0" borderId="259" xfId="0" applyFill="1" applyBorder="1" applyAlignment="1">
      <alignment vertical="center"/>
    </xf>
    <xf numFmtId="0" fontId="0" fillId="0" borderId="287" xfId="0" applyFill="1" applyBorder="1" applyAlignment="1">
      <alignment vertical="top" textRotation="255" indent="1"/>
    </xf>
    <xf numFmtId="0" fontId="0" fillId="0" borderId="246" xfId="0" applyFont="1" applyBorder="1" applyAlignment="1">
      <alignment horizontal="center"/>
    </xf>
    <xf numFmtId="0" fontId="0" fillId="0" borderId="247" xfId="0" applyFont="1" applyBorder="1" applyAlignment="1">
      <alignment horizontal="center"/>
    </xf>
    <xf numFmtId="0" fontId="0" fillId="0" borderId="242" xfId="0" applyFont="1" applyBorder="1" applyAlignment="1">
      <alignment horizontal="center"/>
    </xf>
    <xf numFmtId="0" fontId="0" fillId="0" borderId="12" xfId="0" applyFill="1" applyBorder="1" applyAlignment="1">
      <alignment horizontal="center" vertical="center"/>
    </xf>
    <xf numFmtId="0" fontId="0" fillId="0" borderId="291" xfId="0" applyFill="1" applyBorder="1" applyAlignment="1">
      <alignment horizontal="center" vertical="center"/>
    </xf>
    <xf numFmtId="0" fontId="0" fillId="0" borderId="19" xfId="0" applyBorder="1" applyAlignment="1">
      <alignment horizontal="center" vertical="center" shrinkToFit="1"/>
    </xf>
    <xf numFmtId="0" fontId="0" fillId="0" borderId="292" xfId="0" applyBorder="1" applyAlignment="1">
      <alignment horizontal="center" vertical="center" shrinkToFit="1"/>
    </xf>
    <xf numFmtId="0" fontId="0" fillId="0" borderId="293" xfId="0" applyFont="1" applyBorder="1" applyAlignment="1">
      <alignment horizontal="center"/>
    </xf>
    <xf numFmtId="0" fontId="0" fillId="0" borderId="294" xfId="0" applyFont="1" applyBorder="1" applyAlignment="1">
      <alignment horizontal="center"/>
    </xf>
    <xf numFmtId="0" fontId="0" fillId="0" borderId="268" xfId="0" applyFont="1" applyBorder="1" applyAlignment="1">
      <alignment horizontal="center"/>
    </xf>
    <xf numFmtId="0" fontId="0" fillId="0" borderId="269" xfId="0" applyFont="1" applyBorder="1" applyAlignment="1">
      <alignment horizontal="center"/>
    </xf>
    <xf numFmtId="0" fontId="0" fillId="0" borderId="19" xfId="0" applyFill="1" applyBorder="1" applyAlignment="1">
      <alignment vertical="center"/>
    </xf>
    <xf numFmtId="0" fontId="0" fillId="0" borderId="82" xfId="0" applyFill="1" applyBorder="1" applyAlignment="1">
      <alignment horizontal="center" vertical="center"/>
    </xf>
    <xf numFmtId="0" fontId="0" fillId="0" borderId="21" xfId="0" applyFill="1" applyBorder="1" applyAlignment="1">
      <alignment vertical="center"/>
    </xf>
    <xf numFmtId="0" fontId="0" fillId="0" borderId="288" xfId="0" applyBorder="1" applyAlignment="1">
      <alignment vertical="top" textRotation="255" indent="1"/>
    </xf>
    <xf numFmtId="0" fontId="0" fillId="0" borderId="289" xfId="0" applyBorder="1" applyAlignment="1">
      <alignment vertical="top" textRotation="255" indent="1"/>
    </xf>
    <xf numFmtId="0" fontId="0" fillId="0" borderId="295" xfId="0" applyBorder="1" applyAlignment="1">
      <alignment horizontal="center" vertical="center"/>
    </xf>
    <xf numFmtId="0" fontId="0" fillId="0" borderId="292" xfId="0" applyBorder="1" applyAlignment="1">
      <alignment horizontal="center" vertical="center"/>
    </xf>
    <xf numFmtId="0" fontId="0" fillId="0" borderId="84" xfId="0" applyBorder="1" applyAlignment="1">
      <alignment horizontal="center" vertical="center" shrinkToFit="1"/>
    </xf>
    <xf numFmtId="0" fontId="8" fillId="0" borderId="100" xfId="0" applyFont="1" applyBorder="1" applyAlignment="1">
      <alignment horizontal="center" vertical="center"/>
    </xf>
    <xf numFmtId="0" fontId="8" fillId="0" borderId="28" xfId="0" applyFont="1" applyBorder="1" applyAlignment="1">
      <alignment horizontal="center" vertical="center"/>
    </xf>
    <xf numFmtId="0" fontId="0" fillId="0" borderId="104" xfId="0" applyFont="1" applyBorder="1" applyAlignment="1">
      <alignment horizontal="center"/>
    </xf>
    <xf numFmtId="0" fontId="0" fillId="0" borderId="27" xfId="0" applyFont="1" applyBorder="1" applyAlignment="1">
      <alignment horizontal="center"/>
    </xf>
    <xf numFmtId="0" fontId="0" fillId="0" borderId="288" xfId="0" applyFill="1" applyBorder="1" applyAlignment="1">
      <alignment vertical="top" textRotation="255" wrapText="1" indent="1"/>
    </xf>
    <xf numFmtId="0" fontId="0" fillId="0" borderId="296" xfId="0" applyFill="1" applyBorder="1" applyAlignment="1">
      <alignment vertical="top" textRotation="255" indent="1"/>
    </xf>
    <xf numFmtId="0" fontId="0" fillId="0" borderId="295" xfId="0" applyFill="1" applyBorder="1" applyAlignment="1">
      <alignment horizontal="center" vertical="center"/>
    </xf>
    <xf numFmtId="0" fontId="0" fillId="0" borderId="297" xfId="0" applyFill="1" applyBorder="1" applyAlignment="1">
      <alignment horizontal="center" vertical="center"/>
    </xf>
    <xf numFmtId="0" fontId="0" fillId="0" borderId="44" xfId="0" applyBorder="1" applyAlignment="1">
      <alignment vertical="center"/>
    </xf>
    <xf numFmtId="0" fontId="0" fillId="0" borderId="41" xfId="0" applyBorder="1" applyAlignment="1">
      <alignment vertical="center"/>
    </xf>
    <xf numFmtId="0" fontId="0" fillId="0" borderId="121" xfId="0" applyBorder="1" applyAlignment="1">
      <alignment vertical="center"/>
    </xf>
    <xf numFmtId="0" fontId="8" fillId="0" borderId="131" xfId="0" applyFont="1" applyBorder="1" applyAlignment="1">
      <alignment horizontal="center" vertical="center"/>
    </xf>
    <xf numFmtId="0" fontId="8" fillId="0" borderId="26" xfId="0" applyFont="1" applyBorder="1" applyAlignment="1">
      <alignment horizontal="center" vertical="center"/>
    </xf>
    <xf numFmtId="0" fontId="0" fillId="0" borderId="135" xfId="0" applyFont="1" applyBorder="1" applyAlignment="1">
      <alignment horizontal="center"/>
    </xf>
    <xf numFmtId="0" fontId="0" fillId="0" borderId="34" xfId="0" applyFont="1" applyBorder="1" applyAlignment="1">
      <alignment horizontal="center"/>
    </xf>
    <xf numFmtId="0" fontId="0" fillId="0" borderId="47" xfId="0" applyFill="1" applyBorder="1" applyAlignment="1">
      <alignment vertical="center"/>
    </xf>
    <xf numFmtId="0" fontId="0" fillId="0" borderId="48" xfId="0" applyFill="1" applyBorder="1" applyAlignment="1">
      <alignment vertical="center"/>
    </xf>
    <xf numFmtId="0" fontId="0" fillId="0" borderId="33" xfId="0" applyFill="1" applyBorder="1" applyAlignment="1">
      <alignment vertical="center"/>
    </xf>
    <xf numFmtId="0" fontId="0" fillId="0" borderId="298" xfId="0" applyFill="1" applyBorder="1" applyAlignment="1">
      <alignment vertical="center"/>
    </xf>
    <xf numFmtId="0" fontId="0" fillId="0" borderId="158" xfId="0" applyFill="1" applyBorder="1" applyAlignment="1">
      <alignment vertical="center"/>
    </xf>
    <xf numFmtId="0" fontId="0" fillId="0" borderId="121" xfId="0" applyFill="1"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33" xfId="0" applyBorder="1" applyAlignment="1">
      <alignment vertical="center"/>
    </xf>
    <xf numFmtId="0" fontId="0" fillId="0" borderId="298" xfId="0" applyBorder="1" applyAlignment="1">
      <alignment vertical="center"/>
    </xf>
    <xf numFmtId="0" fontId="8" fillId="0" borderId="218" xfId="0" applyFont="1" applyFill="1" applyBorder="1" applyAlignment="1">
      <alignment horizontal="center"/>
    </xf>
    <xf numFmtId="0" fontId="8" fillId="0" borderId="299" xfId="0" applyFont="1" applyFill="1" applyBorder="1" applyAlignment="1">
      <alignment horizontal="center"/>
    </xf>
    <xf numFmtId="0" fontId="8" fillId="0" borderId="300" xfId="0" applyFont="1" applyBorder="1" applyAlignment="1">
      <alignment horizontal="center"/>
    </xf>
    <xf numFmtId="0" fontId="8" fillId="0" borderId="301" xfId="0" applyFont="1" applyBorder="1" applyAlignment="1">
      <alignment horizontal="center"/>
    </xf>
    <xf numFmtId="0" fontId="0" fillId="0" borderId="224" xfId="0" applyFont="1" applyBorder="1" applyAlignment="1">
      <alignment horizontal="center"/>
    </xf>
    <xf numFmtId="0" fontId="0" fillId="0" borderId="47" xfId="0" applyBorder="1" applyAlignment="1">
      <alignment vertical="center"/>
    </xf>
    <xf numFmtId="0" fontId="0" fillId="0" borderId="33" xfId="0" applyBorder="1" applyAlignment="1">
      <alignment vertical="center"/>
    </xf>
    <xf numFmtId="0" fontId="0" fillId="0" borderId="298" xfId="0" applyBorder="1" applyAlignment="1">
      <alignment vertical="center"/>
    </xf>
    <xf numFmtId="0" fontId="0" fillId="0" borderId="47" xfId="0" applyBorder="1" applyAlignment="1">
      <alignment vertical="center" wrapText="1"/>
    </xf>
    <xf numFmtId="0" fontId="0" fillId="0" borderId="51" xfId="0" applyBorder="1" applyAlignment="1">
      <alignment vertical="center" wrapText="1"/>
    </xf>
    <xf numFmtId="0" fontId="0" fillId="0" borderId="298" xfId="0" applyBorder="1" applyAlignment="1">
      <alignment vertical="center" wrapText="1"/>
    </xf>
    <xf numFmtId="0" fontId="0" fillId="0" borderId="49" xfId="0" applyBorder="1" applyAlignment="1">
      <alignment vertical="center"/>
    </xf>
    <xf numFmtId="0" fontId="0" fillId="0" borderId="12" xfId="0" applyBorder="1" applyAlignment="1">
      <alignment horizontal="center" vertical="center"/>
    </xf>
    <xf numFmtId="0" fontId="0" fillId="0" borderId="291" xfId="0" applyBorder="1" applyAlignment="1">
      <alignment horizontal="center" vertical="center"/>
    </xf>
    <xf numFmtId="0" fontId="0" fillId="0" borderId="258" xfId="0" applyBorder="1" applyAlignment="1">
      <alignment vertical="top" textRotation="255" indent="1"/>
    </xf>
    <xf numFmtId="0" fontId="0" fillId="0" borderId="287" xfId="0" applyBorder="1" applyAlignment="1">
      <alignment vertical="top" textRotation="255" indent="1"/>
    </xf>
    <xf numFmtId="0" fontId="0" fillId="0" borderId="302" xfId="0" applyBorder="1" applyAlignment="1">
      <alignment horizontal="center" vertical="center" shrinkToFit="1"/>
    </xf>
    <xf numFmtId="0" fontId="0" fillId="0" borderId="297" xfId="0" applyBorder="1" applyAlignment="1">
      <alignment horizontal="center" vertical="center" shrinkToFit="1"/>
    </xf>
    <xf numFmtId="0" fontId="0" fillId="0" borderId="292" xfId="0" applyFill="1" applyBorder="1" applyAlignment="1">
      <alignment horizontal="center" vertical="center"/>
    </xf>
    <xf numFmtId="0" fontId="0" fillId="0" borderId="178" xfId="0" applyBorder="1" applyAlignment="1">
      <alignment vertical="top" textRotation="255" indent="1"/>
    </xf>
    <xf numFmtId="0" fontId="0" fillId="0" borderId="303" xfId="0" applyBorder="1" applyAlignment="1">
      <alignment vertical="top" textRotation="255" indent="1"/>
    </xf>
    <xf numFmtId="0" fontId="0" fillId="0" borderId="296" xfId="0" applyBorder="1" applyAlignment="1">
      <alignment vertical="top" textRotation="255" indent="1"/>
    </xf>
    <xf numFmtId="0" fontId="0" fillId="0" borderId="304" xfId="0" applyBorder="1" applyAlignment="1">
      <alignment horizontal="center" vertical="center"/>
    </xf>
    <xf numFmtId="0" fontId="0" fillId="0" borderId="297" xfId="0" applyBorder="1" applyAlignment="1">
      <alignment horizontal="center" vertical="center"/>
    </xf>
    <xf numFmtId="0" fontId="0" fillId="0" borderId="302" xfId="0" applyBorder="1" applyAlignment="1">
      <alignment horizontal="center" vertical="center"/>
    </xf>
    <xf numFmtId="0" fontId="0" fillId="0" borderId="305" xfId="0" applyBorder="1" applyAlignment="1">
      <alignment horizontal="center" vertical="center"/>
    </xf>
    <xf numFmtId="0" fontId="0" fillId="0" borderId="138" xfId="0" applyBorder="1" applyAlignment="1">
      <alignment horizontal="center" vertical="center"/>
    </xf>
    <xf numFmtId="0" fontId="0" fillId="0" borderId="271" xfId="0" applyBorder="1" applyAlignment="1">
      <alignment horizontal="center" vertical="center"/>
    </xf>
    <xf numFmtId="0" fontId="0" fillId="0" borderId="306" xfId="0" applyBorder="1" applyAlignment="1">
      <alignment horizontal="center" vertical="center"/>
    </xf>
    <xf numFmtId="0" fontId="0" fillId="0" borderId="94" xfId="0" applyBorder="1" applyAlignment="1">
      <alignment horizontal="center" vertical="center"/>
    </xf>
    <xf numFmtId="0" fontId="0" fillId="0" borderId="18" xfId="0" applyBorder="1" applyAlignment="1">
      <alignment horizontal="center" vertical="center"/>
    </xf>
    <xf numFmtId="0" fontId="0" fillId="0" borderId="259" xfId="0" applyBorder="1" applyAlignment="1">
      <alignment vertical="top" textRotation="255" indent="1"/>
    </xf>
    <xf numFmtId="0" fontId="0" fillId="0" borderId="19" xfId="0" applyBorder="1" applyAlignment="1">
      <alignment horizontal="center" vertical="center"/>
    </xf>
    <xf numFmtId="0" fontId="0" fillId="0" borderId="258" xfId="0" applyBorder="1" applyAlignment="1">
      <alignment vertical="top" textRotation="255" wrapText="1" indent="1"/>
    </xf>
    <xf numFmtId="0" fontId="12" fillId="0" borderId="279" xfId="0" applyFont="1" applyBorder="1" applyAlignment="1">
      <alignment horizontal="center" vertical="center"/>
    </xf>
    <xf numFmtId="0" fontId="0" fillId="0" borderId="304" xfId="0" applyBorder="1" applyAlignment="1">
      <alignment horizontal="center" vertical="center" shrinkToFit="1"/>
    </xf>
    <xf numFmtId="0" fontId="0" fillId="0" borderId="252" xfId="0" applyBorder="1" applyAlignment="1">
      <alignment horizontal="center" vertical="center" wrapText="1"/>
    </xf>
    <xf numFmtId="0" fontId="0" fillId="0" borderId="82" xfId="0" applyFill="1" applyBorder="1" applyAlignment="1">
      <alignment horizontal="center" vertical="center" shrinkToFit="1"/>
    </xf>
    <xf numFmtId="0" fontId="0" fillId="0" borderId="21" xfId="0" applyFill="1" applyBorder="1" applyAlignment="1">
      <alignment vertical="center" shrinkToFit="1"/>
    </xf>
    <xf numFmtId="0" fontId="0" fillId="0" borderId="19" xfId="0" applyFill="1" applyBorder="1" applyAlignment="1">
      <alignment horizontal="center" vertical="center" shrinkToFit="1"/>
    </xf>
    <xf numFmtId="0" fontId="0" fillId="0" borderId="292" xfId="0" applyFill="1" applyBorder="1" applyAlignment="1">
      <alignment horizontal="center" vertical="center" shrinkToFit="1"/>
    </xf>
    <xf numFmtId="0" fontId="0" fillId="0" borderId="295" xfId="0" applyFill="1" applyBorder="1" applyAlignment="1">
      <alignment horizontal="center" vertical="center" shrinkToFit="1"/>
    </xf>
    <xf numFmtId="0" fontId="0" fillId="0" borderId="297" xfId="0" applyFill="1" applyBorder="1" applyAlignment="1">
      <alignment horizontal="center" vertical="center" shrinkToFit="1"/>
    </xf>
    <xf numFmtId="0" fontId="0" fillId="0" borderId="256" xfId="0" applyFont="1" applyBorder="1" applyAlignment="1">
      <alignment horizontal="center" vertical="center"/>
    </xf>
    <xf numFmtId="0" fontId="0" fillId="0" borderId="257" xfId="0" applyFont="1" applyBorder="1" applyAlignment="1">
      <alignment horizontal="center" vertical="center"/>
    </xf>
    <xf numFmtId="0" fontId="0" fillId="0" borderId="84"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291" xfId="0" applyFill="1" applyBorder="1" applyAlignment="1">
      <alignment horizontal="center" vertical="center" shrinkToFit="1"/>
    </xf>
    <xf numFmtId="0" fontId="0" fillId="0" borderId="302" xfId="0" applyFill="1" applyBorder="1" applyAlignment="1">
      <alignment horizontal="center" vertical="center" shrinkToFit="1"/>
    </xf>
    <xf numFmtId="0" fontId="0" fillId="0" borderId="295" xfId="0" applyBorder="1" applyAlignment="1">
      <alignment horizontal="center" vertical="center" shrinkToFit="1"/>
    </xf>
    <xf numFmtId="0" fontId="0" fillId="0" borderId="291" xfId="0" applyBorder="1" applyAlignment="1">
      <alignment horizontal="center" vertical="center" shrinkToFit="1"/>
    </xf>
    <xf numFmtId="0" fontId="0" fillId="0" borderId="12" xfId="0" applyBorder="1" applyAlignment="1">
      <alignment horizontal="center" vertical="center" shrinkToFit="1"/>
    </xf>
    <xf numFmtId="0" fontId="7" fillId="0" borderId="82" xfId="62" applyFont="1" applyBorder="1" applyAlignment="1">
      <alignment horizontal="center"/>
      <protection/>
    </xf>
    <xf numFmtId="0" fontId="7" fillId="0" borderId="83" xfId="62" applyFont="1" applyBorder="1" applyAlignment="1">
      <alignment horizontal="center"/>
      <protection/>
    </xf>
    <xf numFmtId="0" fontId="7" fillId="0" borderId="84" xfId="62" applyFont="1" applyBorder="1" applyAlignment="1">
      <alignment/>
      <protection/>
    </xf>
    <xf numFmtId="186" fontId="11" fillId="0" borderId="0" xfId="0" applyNumberFormat="1" applyFont="1" applyAlignment="1">
      <alignment horizontal="distributed" vertical="center"/>
    </xf>
    <xf numFmtId="0" fontId="7" fillId="0" borderId="0" xfId="62" applyFont="1" applyAlignment="1">
      <alignment horizontal="left" shrinkToFit="1"/>
      <protection/>
    </xf>
    <xf numFmtId="0" fontId="7" fillId="0" borderId="0" xfId="62" applyFont="1" applyAlignment="1">
      <alignment horizontal="left" vertical="center" wrapText="1" shrinkToFit="1"/>
      <protection/>
    </xf>
    <xf numFmtId="0" fontId="7" fillId="0" borderId="84" xfId="62" applyFont="1" applyBorder="1" applyAlignment="1">
      <alignment horizontal="center"/>
      <protection/>
    </xf>
    <xf numFmtId="0" fontId="7" fillId="0" borderId="0" xfId="62" applyFont="1" applyBorder="1" applyAlignment="1">
      <alignment vertical="top" wrapText="1"/>
      <protection/>
    </xf>
    <xf numFmtId="0" fontId="7" fillId="0" borderId="0" xfId="62" applyFont="1" applyAlignment="1">
      <alignment vertical="top" wrapText="1"/>
      <protection/>
    </xf>
    <xf numFmtId="0" fontId="14" fillId="0" borderId="0" xfId="62" applyFont="1" applyBorder="1" applyAlignment="1">
      <alignment horizontal="center" vertical="center"/>
      <protection/>
    </xf>
    <xf numFmtId="0" fontId="4" fillId="0" borderId="0" xfId="0" applyFont="1" applyAlignment="1">
      <alignment horizontal="center"/>
    </xf>
    <xf numFmtId="0" fontId="0" fillId="0" borderId="189" xfId="0" applyFont="1" applyBorder="1" applyAlignment="1">
      <alignment horizontal="center" vertical="center"/>
    </xf>
    <xf numFmtId="0" fontId="0" fillId="0" borderId="94" xfId="0" applyFont="1" applyBorder="1" applyAlignment="1">
      <alignment horizontal="center" vertical="center"/>
    </xf>
    <xf numFmtId="0" fontId="0" fillId="0" borderId="18" xfId="0" applyFont="1" applyBorder="1" applyAlignment="1">
      <alignment horizontal="center" vertical="center"/>
    </xf>
    <xf numFmtId="0" fontId="0" fillId="0" borderId="189" xfId="0" applyBorder="1" applyAlignment="1">
      <alignment/>
    </xf>
    <xf numFmtId="0" fontId="0" fillId="0" borderId="69" xfId="0" applyBorder="1" applyAlignment="1">
      <alignment/>
    </xf>
    <xf numFmtId="0" fontId="0" fillId="0" borderId="189" xfId="0" applyBorder="1" applyAlignment="1">
      <alignment horizontal="center" vertical="center"/>
    </xf>
    <xf numFmtId="0" fontId="0" fillId="0" borderId="98" xfId="0" applyBorder="1" applyAlignment="1">
      <alignment/>
    </xf>
    <xf numFmtId="0" fontId="0" fillId="0" borderId="18" xfId="0" applyBorder="1" applyAlignment="1">
      <alignment/>
    </xf>
    <xf numFmtId="0" fontId="0" fillId="0" borderId="197" xfId="0" applyBorder="1" applyAlignment="1">
      <alignment horizontal="center" vertical="center"/>
    </xf>
    <xf numFmtId="0" fontId="0" fillId="0" borderId="190" xfId="0" applyBorder="1" applyAlignment="1">
      <alignment horizontal="center" vertical="center"/>
    </xf>
    <xf numFmtId="0" fontId="0" fillId="0" borderId="307" xfId="0" applyBorder="1" applyAlignment="1">
      <alignment horizontal="center" vertical="center"/>
    </xf>
    <xf numFmtId="0" fontId="0" fillId="0" borderId="308" xfId="0" applyBorder="1" applyAlignment="1">
      <alignment horizontal="center" vertical="center"/>
    </xf>
    <xf numFmtId="0" fontId="0" fillId="0" borderId="309" xfId="0" applyBorder="1" applyAlignment="1">
      <alignment horizontal="center" vertical="center"/>
    </xf>
    <xf numFmtId="0" fontId="0" fillId="0" borderId="310" xfId="0" applyBorder="1" applyAlignment="1">
      <alignment horizontal="center" vertical="center"/>
    </xf>
    <xf numFmtId="0" fontId="0" fillId="0" borderId="196" xfId="0" applyBorder="1" applyAlignment="1">
      <alignment horizontal="center" vertical="center"/>
    </xf>
    <xf numFmtId="0" fontId="0" fillId="0" borderId="311" xfId="0" applyBorder="1" applyAlignment="1">
      <alignment horizontal="center" vertical="center"/>
    </xf>
    <xf numFmtId="0" fontId="0" fillId="0" borderId="312" xfId="0" applyBorder="1" applyAlignment="1">
      <alignment horizontal="center" vertical="center"/>
    </xf>
    <xf numFmtId="0" fontId="0" fillId="0" borderId="313" xfId="0" applyBorder="1" applyAlignment="1">
      <alignment horizontal="center" vertical="center"/>
    </xf>
    <xf numFmtId="0" fontId="5" fillId="0" borderId="189" xfId="0" applyFont="1" applyBorder="1" applyAlignment="1">
      <alignment/>
    </xf>
    <xf numFmtId="0" fontId="5" fillId="0" borderId="69" xfId="0" applyFont="1" applyBorder="1" applyAlignment="1">
      <alignment/>
    </xf>
    <xf numFmtId="0" fontId="0" fillId="0" borderId="314" xfId="0" applyBorder="1" applyAlignment="1">
      <alignment horizontal="center"/>
    </xf>
    <xf numFmtId="0" fontId="0" fillId="0" borderId="315" xfId="0" applyBorder="1" applyAlignment="1">
      <alignment horizontal="center"/>
    </xf>
    <xf numFmtId="0" fontId="0" fillId="0" borderId="316" xfId="0" applyBorder="1" applyAlignment="1">
      <alignment horizontal="center"/>
    </xf>
    <xf numFmtId="0" fontId="0" fillId="0" borderId="84" xfId="0" applyBorder="1" applyAlignment="1">
      <alignment horizontal="center"/>
    </xf>
    <xf numFmtId="0" fontId="0" fillId="0" borderId="84" xfId="0" applyBorder="1" applyAlignment="1">
      <alignment horizontal="left"/>
    </xf>
    <xf numFmtId="0" fontId="0" fillId="0" borderId="84" xfId="0" applyBorder="1" applyAlignment="1">
      <alignment/>
    </xf>
    <xf numFmtId="0" fontId="0" fillId="0" borderId="136" xfId="0" applyBorder="1" applyAlignment="1">
      <alignment/>
    </xf>
    <xf numFmtId="0" fontId="0" fillId="0" borderId="158" xfId="0" applyBorder="1" applyAlignment="1">
      <alignment/>
    </xf>
    <xf numFmtId="0" fontId="0" fillId="0" borderId="114" xfId="0" applyBorder="1" applyAlignment="1">
      <alignment/>
    </xf>
    <xf numFmtId="0" fontId="0" fillId="0" borderId="317" xfId="0" applyBorder="1" applyAlignment="1">
      <alignment horizontal="center"/>
    </xf>
    <xf numFmtId="0" fontId="0" fillId="0" borderId="82" xfId="0" applyBorder="1" applyAlignment="1">
      <alignment/>
    </xf>
    <xf numFmtId="0" fontId="0" fillId="0" borderId="10" xfId="0" applyBorder="1" applyAlignment="1">
      <alignment/>
    </xf>
    <xf numFmtId="0" fontId="0" fillId="0" borderId="83" xfId="0" applyBorder="1" applyAlignment="1">
      <alignment/>
    </xf>
    <xf numFmtId="0" fontId="0" fillId="0" borderId="318" xfId="0" applyBorder="1" applyAlignment="1">
      <alignment vertical="top" wrapText="1"/>
    </xf>
    <xf numFmtId="0" fontId="0" fillId="0" borderId="78" xfId="0" applyBorder="1" applyAlignment="1">
      <alignment horizontal="center" vertical="center"/>
    </xf>
    <xf numFmtId="0" fontId="0" fillId="0" borderId="78" xfId="0" applyBorder="1" applyAlignment="1">
      <alignment/>
    </xf>
    <xf numFmtId="0" fontId="0" fillId="0" borderId="78" xfId="0" applyBorder="1" applyAlignment="1">
      <alignment horizontal="right" vertical="center"/>
    </xf>
    <xf numFmtId="0" fontId="0" fillId="0" borderId="190" xfId="0" applyBorder="1" applyAlignment="1">
      <alignment horizontal="right" vertical="center"/>
    </xf>
    <xf numFmtId="0" fontId="0" fillId="0" borderId="307" xfId="0" applyBorder="1" applyAlignment="1">
      <alignment horizontal="right" vertical="center"/>
    </xf>
    <xf numFmtId="0" fontId="0" fillId="0" borderId="105" xfId="0" applyBorder="1" applyAlignment="1">
      <alignment horizontal="center"/>
    </xf>
    <xf numFmtId="0" fontId="0" fillId="0" borderId="106" xfId="0" applyBorder="1" applyAlignment="1">
      <alignment horizontal="center"/>
    </xf>
    <xf numFmtId="0" fontId="0" fillId="0" borderId="107" xfId="0" applyBorder="1" applyAlignment="1">
      <alignment horizontal="center"/>
    </xf>
    <xf numFmtId="0" fontId="0" fillId="0" borderId="108" xfId="0" applyBorder="1" applyAlignment="1">
      <alignment horizontal="center"/>
    </xf>
    <xf numFmtId="0" fontId="0" fillId="0" borderId="105" xfId="0" applyBorder="1" applyAlignment="1">
      <alignment/>
    </xf>
    <xf numFmtId="0" fontId="0" fillId="0" borderId="319" xfId="0" applyBorder="1" applyAlignment="1">
      <alignment/>
    </xf>
    <xf numFmtId="0" fontId="0" fillId="0" borderId="85" xfId="0" applyBorder="1" applyAlignment="1">
      <alignment/>
    </xf>
    <xf numFmtId="0" fontId="0" fillId="0" borderId="320" xfId="0" applyBorder="1" applyAlignment="1">
      <alignment horizontal="center"/>
    </xf>
    <xf numFmtId="0" fontId="0" fillId="0" borderId="318" xfId="0" applyBorder="1" applyAlignment="1">
      <alignment horizontal="center"/>
    </xf>
    <xf numFmtId="0" fontId="0" fillId="0" borderId="321" xfId="0" applyBorder="1" applyAlignment="1">
      <alignment horizontal="center"/>
    </xf>
    <xf numFmtId="0" fontId="0" fillId="0" borderId="106" xfId="0" applyBorder="1" applyAlignment="1">
      <alignment/>
    </xf>
    <xf numFmtId="0" fontId="0" fillId="0" borderId="107" xfId="0" applyBorder="1" applyAlignment="1">
      <alignment/>
    </xf>
    <xf numFmtId="0" fontId="0" fillId="0" borderId="175" xfId="0" applyBorder="1" applyAlignment="1">
      <alignment/>
    </xf>
    <xf numFmtId="0" fontId="0" fillId="0" borderId="10" xfId="0" applyBorder="1" applyAlignment="1">
      <alignment horizontal="center" vertical="center"/>
    </xf>
    <xf numFmtId="0" fontId="0" fillId="0" borderId="111" xfId="0" applyBorder="1" applyAlignment="1">
      <alignment/>
    </xf>
    <xf numFmtId="0" fontId="0" fillId="0" borderId="0" xfId="0" applyAlignment="1">
      <alignment/>
    </xf>
    <xf numFmtId="0" fontId="0" fillId="0" borderId="0" xfId="0" applyAlignment="1">
      <alignment horizontal="center"/>
    </xf>
    <xf numFmtId="0" fontId="0" fillId="0" borderId="82" xfId="0" applyBorder="1" applyAlignment="1">
      <alignment horizontal="center"/>
    </xf>
    <xf numFmtId="0" fontId="0" fillId="0" borderId="10" xfId="0" applyBorder="1" applyAlignment="1">
      <alignment horizontal="center"/>
    </xf>
    <xf numFmtId="0" fontId="0" fillId="0" borderId="83" xfId="0" applyBorder="1" applyAlignment="1">
      <alignment horizontal="center"/>
    </xf>
    <xf numFmtId="0" fontId="7" fillId="0" borderId="82" xfId="0" applyFont="1" applyBorder="1" applyAlignment="1">
      <alignment horizontal="right" vertical="center"/>
    </xf>
    <xf numFmtId="0" fontId="7" fillId="0" borderId="10" xfId="0" applyFont="1" applyBorder="1" applyAlignment="1">
      <alignment horizontal="right" vertical="center"/>
    </xf>
    <xf numFmtId="0" fontId="22" fillId="0" borderId="322" xfId="0" applyFont="1" applyBorder="1" applyAlignment="1">
      <alignment horizontal="center" vertical="center"/>
    </xf>
    <xf numFmtId="0" fontId="18" fillId="0" borderId="78" xfId="0" applyFont="1" applyBorder="1" applyAlignment="1">
      <alignment horizontal="center" vertical="center"/>
    </xf>
    <xf numFmtId="0" fontId="7" fillId="0" borderId="322" xfId="0" applyFont="1" applyBorder="1" applyAlignment="1">
      <alignment horizontal="center" vertical="center"/>
    </xf>
    <xf numFmtId="0" fontId="7" fillId="0" borderId="200" xfId="0" applyFont="1" applyBorder="1" applyAlignment="1">
      <alignment vertical="center"/>
    </xf>
    <xf numFmtId="0" fontId="7" fillId="0" borderId="201" xfId="0" applyFont="1" applyBorder="1" applyAlignment="1">
      <alignment vertical="center"/>
    </xf>
    <xf numFmtId="0" fontId="7" fillId="0" borderId="201" xfId="0" applyFont="1" applyBorder="1" applyAlignment="1">
      <alignment horizontal="center" vertical="center"/>
    </xf>
    <xf numFmtId="0" fontId="7" fillId="0" borderId="109" xfId="0" applyFont="1" applyBorder="1" applyAlignment="1">
      <alignment horizontal="center" vertical="center"/>
    </xf>
    <xf numFmtId="0" fontId="7" fillId="0" borderId="113" xfId="0" applyFont="1" applyBorder="1" applyAlignment="1">
      <alignment horizontal="center" vertical="center"/>
    </xf>
    <xf numFmtId="0" fontId="7" fillId="0" borderId="84" xfId="0" applyFont="1" applyBorder="1" applyAlignment="1">
      <alignment horizontal="right" vertical="center"/>
    </xf>
    <xf numFmtId="180" fontId="7" fillId="0" borderId="84" xfId="0" applyNumberFormat="1" applyFont="1" applyBorder="1" applyAlignment="1">
      <alignment horizontal="right" vertical="center"/>
    </xf>
    <xf numFmtId="180" fontId="7" fillId="0" borderId="82" xfId="0" applyNumberFormat="1" applyFont="1" applyBorder="1" applyAlignment="1">
      <alignment horizontal="right" vertical="center"/>
    </xf>
    <xf numFmtId="0" fontId="7" fillId="0" borderId="0" xfId="0" applyFont="1" applyBorder="1" applyAlignment="1">
      <alignment vertical="top"/>
    </xf>
    <xf numFmtId="0" fontId="7" fillId="0" borderId="84" xfId="0" applyFont="1" applyBorder="1" applyAlignment="1" quotePrefix="1">
      <alignment horizontal="center" vertical="center"/>
    </xf>
    <xf numFmtId="0" fontId="7" fillId="0" borderId="84" xfId="0" applyFont="1" applyBorder="1" applyAlignment="1">
      <alignment horizontal="center" vertical="center"/>
    </xf>
    <xf numFmtId="0" fontId="7" fillId="0" borderId="57" xfId="0" applyFont="1" applyBorder="1" applyAlignment="1">
      <alignment vertical="center"/>
    </xf>
    <xf numFmtId="0" fontId="7" fillId="0" borderId="49" xfId="0" applyFont="1" applyBorder="1" applyAlignment="1">
      <alignment vertical="center"/>
    </xf>
    <xf numFmtId="0" fontId="22" fillId="0" borderId="78" xfId="0" applyFont="1" applyBorder="1" applyAlignment="1">
      <alignment vertical="center"/>
    </xf>
    <xf numFmtId="0" fontId="18" fillId="0" borderId="78" xfId="0" applyFont="1" applyBorder="1" applyAlignment="1">
      <alignment vertical="center"/>
    </xf>
    <xf numFmtId="0" fontId="18" fillId="0" borderId="323" xfId="0" applyFont="1" applyBorder="1" applyAlignment="1">
      <alignment vertical="center"/>
    </xf>
    <xf numFmtId="0" fontId="22" fillId="0" borderId="57" xfId="0" applyFont="1" applyBorder="1" applyAlignment="1" quotePrefix="1">
      <alignment horizontal="center" vertical="center"/>
    </xf>
    <xf numFmtId="0" fontId="22" fillId="0" borderId="57" xfId="0" applyFont="1" applyBorder="1" applyAlignment="1">
      <alignment horizontal="center" vertical="center"/>
    </xf>
    <xf numFmtId="0" fontId="22" fillId="0" borderId="57" xfId="0" applyFont="1" applyBorder="1" applyAlignment="1">
      <alignment vertical="center"/>
    </xf>
    <xf numFmtId="0" fontId="22" fillId="0" borderId="49" xfId="0" applyFont="1" applyBorder="1" applyAlignment="1">
      <alignment vertical="center"/>
    </xf>
    <xf numFmtId="0" fontId="22" fillId="0" borderId="324" xfId="0" applyFont="1" applyBorder="1" applyAlignment="1">
      <alignment vertical="center"/>
    </xf>
    <xf numFmtId="0" fontId="22" fillId="0" borderId="84" xfId="0" applyFont="1" applyBorder="1" applyAlignment="1">
      <alignment vertical="center"/>
    </xf>
    <xf numFmtId="0" fontId="22" fillId="0" borderId="82" xfId="0" applyFont="1" applyBorder="1" applyAlignment="1">
      <alignment vertical="center"/>
    </xf>
    <xf numFmtId="0" fontId="22" fillId="0" borderId="83" xfId="0" applyFont="1" applyBorder="1" applyAlignment="1">
      <alignment vertical="center"/>
    </xf>
    <xf numFmtId="0" fontId="22" fillId="0" borderId="325" xfId="0" applyFont="1" applyBorder="1" applyAlignment="1">
      <alignment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7" fillId="0" borderId="83" xfId="0" applyFont="1" applyBorder="1" applyAlignment="1">
      <alignment vertical="center"/>
    </xf>
    <xf numFmtId="0" fontId="7" fillId="0" borderId="84" xfId="0" applyFont="1" applyBorder="1" applyAlignment="1">
      <alignment vertical="center"/>
    </xf>
    <xf numFmtId="0" fontId="7" fillId="0" borderId="57" xfId="0" applyFont="1" applyBorder="1" applyAlignment="1" quotePrefix="1">
      <alignment horizontal="center" vertical="center"/>
    </xf>
    <xf numFmtId="0" fontId="7" fillId="0" borderId="57" xfId="0" applyFont="1" applyBorder="1" applyAlignment="1">
      <alignment horizontal="center" vertical="center"/>
    </xf>
    <xf numFmtId="0" fontId="7" fillId="0" borderId="324" xfId="0" applyFont="1" applyBorder="1" applyAlignment="1">
      <alignment vertical="center"/>
    </xf>
    <xf numFmtId="0" fontId="7" fillId="0" borderId="82" xfId="0" applyFont="1" applyBorder="1" applyAlignment="1">
      <alignment vertical="center"/>
    </xf>
    <xf numFmtId="0" fontId="7" fillId="0" borderId="190" xfId="0" applyFont="1" applyBorder="1" applyAlignment="1">
      <alignment horizontal="right" vertical="center"/>
    </xf>
    <xf numFmtId="0" fontId="7" fillId="0" borderId="325" xfId="0" applyFont="1" applyBorder="1" applyAlignment="1">
      <alignment vertical="center"/>
    </xf>
    <xf numFmtId="0" fontId="7" fillId="0" borderId="116" xfId="0" applyFont="1" applyBorder="1" applyAlignment="1">
      <alignment vertical="center"/>
    </xf>
    <xf numFmtId="0" fontId="7" fillId="0" borderId="49" xfId="0" applyFont="1" applyBorder="1" applyAlignment="1">
      <alignment horizontal="center" vertical="center"/>
    </xf>
    <xf numFmtId="0" fontId="7" fillId="0" borderId="116" xfId="0" applyFont="1" applyBorder="1" applyAlignment="1">
      <alignment horizontal="center" vertical="center"/>
    </xf>
    <xf numFmtId="0" fontId="7" fillId="0" borderId="196" xfId="0" applyFont="1" applyBorder="1" applyAlignment="1">
      <alignment horizontal="center" vertical="center"/>
    </xf>
    <xf numFmtId="0" fontId="7" fillId="0" borderId="190" xfId="0" applyFont="1" applyBorder="1" applyAlignment="1">
      <alignment horizontal="center" vertical="center"/>
    </xf>
    <xf numFmtId="0" fontId="7" fillId="0" borderId="112" xfId="0" applyFont="1" applyBorder="1" applyAlignment="1">
      <alignment horizontal="center" vertical="center"/>
    </xf>
    <xf numFmtId="179" fontId="7" fillId="0" borderId="84" xfId="0" applyNumberFormat="1" applyFont="1" applyBorder="1" applyAlignment="1" quotePrefix="1">
      <alignment horizontal="center" vertical="center"/>
    </xf>
    <xf numFmtId="179" fontId="7" fillId="0" borderId="84" xfId="0" applyNumberFormat="1" applyFont="1" applyBorder="1" applyAlignment="1">
      <alignment vertical="center"/>
    </xf>
    <xf numFmtId="0" fontId="7" fillId="0" borderId="82" xfId="0" applyFont="1" applyBorder="1" applyAlignment="1">
      <alignment horizontal="left" vertical="center"/>
    </xf>
    <xf numFmtId="0" fontId="7" fillId="0" borderId="10" xfId="0" applyFont="1" applyBorder="1" applyAlignment="1">
      <alignment horizontal="left" vertical="center"/>
    </xf>
    <xf numFmtId="0" fontId="22" fillId="0" borderId="106" xfId="0" applyFont="1" applyBorder="1" applyAlignment="1">
      <alignment horizontal="center" vertical="center"/>
    </xf>
    <xf numFmtId="0" fontId="22" fillId="0" borderId="108" xfId="0" applyFont="1" applyBorder="1" applyAlignment="1">
      <alignment horizontal="center" vertical="center"/>
    </xf>
    <xf numFmtId="0" fontId="7" fillId="0" borderId="326" xfId="0" applyFont="1" applyBorder="1" applyAlignment="1">
      <alignment/>
    </xf>
    <xf numFmtId="0" fontId="7" fillId="0" borderId="326" xfId="0" applyFont="1" applyBorder="1" applyAlignment="1">
      <alignment horizontal="center"/>
    </xf>
    <xf numFmtId="0" fontId="7" fillId="0" borderId="196" xfId="0" applyFont="1" applyBorder="1" applyAlignment="1">
      <alignment vertical="center"/>
    </xf>
    <xf numFmtId="0" fontId="7" fillId="0" borderId="190" xfId="0" applyFont="1" applyBorder="1" applyAlignment="1">
      <alignment vertical="center"/>
    </xf>
    <xf numFmtId="0" fontId="7" fillId="0" borderId="307" xfId="0" applyFont="1" applyBorder="1" applyAlignment="1">
      <alignment vertical="center"/>
    </xf>
    <xf numFmtId="0" fontId="22" fillId="0" borderId="82" xfId="0" applyFont="1" applyBorder="1" applyAlignment="1" quotePrefix="1">
      <alignment horizontal="center" vertical="center"/>
    </xf>
    <xf numFmtId="0" fontId="22" fillId="0" borderId="83" xfId="0" applyFont="1" applyBorder="1" applyAlignment="1">
      <alignment horizontal="center" vertical="center"/>
    </xf>
    <xf numFmtId="0" fontId="7" fillId="0" borderId="307" xfId="0" applyFont="1" applyBorder="1" applyAlignment="1">
      <alignment horizontal="center" vertical="center"/>
    </xf>
    <xf numFmtId="0" fontId="7" fillId="0" borderId="196" xfId="0" applyNumberFormat="1" applyFont="1" applyBorder="1" applyAlignment="1">
      <alignment horizontal="center" vertical="center"/>
    </xf>
    <xf numFmtId="0" fontId="7" fillId="0" borderId="190" xfId="0" applyNumberFormat="1" applyFont="1" applyBorder="1" applyAlignment="1">
      <alignment horizontal="center" vertical="center"/>
    </xf>
    <xf numFmtId="0" fontId="7" fillId="0" borderId="307" xfId="0" applyNumberFormat="1" applyFont="1" applyBorder="1" applyAlignment="1">
      <alignment horizontal="center" vertical="center"/>
    </xf>
    <xf numFmtId="0" fontId="7" fillId="0" borderId="78" xfId="0" applyFont="1" applyBorder="1" applyAlignment="1">
      <alignment horizontal="right" vertical="center"/>
    </xf>
    <xf numFmtId="0" fontId="7" fillId="0" borderId="78" xfId="0" applyFont="1" applyBorder="1" applyAlignment="1">
      <alignment horizontal="center" vertical="center"/>
    </xf>
    <xf numFmtId="0" fontId="7" fillId="0" borderId="105" xfId="0" applyFont="1" applyBorder="1" applyAlignment="1">
      <alignment vertical="center"/>
    </xf>
    <xf numFmtId="0" fontId="7" fillId="0" borderId="106" xfId="0" applyFont="1" applyBorder="1" applyAlignment="1">
      <alignment horizontal="center" vertical="center"/>
    </xf>
    <xf numFmtId="0" fontId="7" fillId="0" borderId="108" xfId="0" applyFont="1" applyBorder="1" applyAlignment="1">
      <alignment horizontal="center" vertical="center"/>
    </xf>
    <xf numFmtId="0" fontId="0" fillId="0" borderId="323" xfId="0" applyBorder="1" applyAlignment="1">
      <alignment horizontal="right" vertical="center"/>
    </xf>
    <xf numFmtId="0" fontId="7" fillId="0" borderId="327" xfId="0" applyFont="1" applyBorder="1" applyAlignment="1">
      <alignment vertical="center"/>
    </xf>
    <xf numFmtId="0" fontId="7" fillId="0" borderId="200" xfId="0" applyFont="1" applyBorder="1" applyAlignment="1">
      <alignment horizontal="right" vertical="center"/>
    </xf>
    <xf numFmtId="0" fontId="7" fillId="0" borderId="328" xfId="0" applyFont="1" applyBorder="1" applyAlignment="1">
      <alignment horizontal="right" vertical="center"/>
    </xf>
    <xf numFmtId="0" fontId="7" fillId="0" borderId="107" xfId="0" applyFont="1" applyBorder="1" applyAlignment="1">
      <alignment horizontal="center" vertical="center"/>
    </xf>
    <xf numFmtId="0" fontId="7" fillId="0" borderId="175" xfId="0" applyFont="1" applyBorder="1" applyAlignment="1">
      <alignment horizontal="center" vertical="center"/>
    </xf>
    <xf numFmtId="0" fontId="7" fillId="0" borderId="329" xfId="0" applyFont="1" applyBorder="1" applyAlignment="1">
      <alignment vertical="center"/>
    </xf>
    <xf numFmtId="0" fontId="7" fillId="0" borderId="330" xfId="0" applyFont="1" applyBorder="1" applyAlignment="1">
      <alignment horizontal="center" vertical="center"/>
    </xf>
    <xf numFmtId="0" fontId="7" fillId="0" borderId="93" xfId="0" applyFont="1" applyBorder="1" applyAlignment="1">
      <alignment horizontal="center" vertical="center"/>
    </xf>
    <xf numFmtId="0" fontId="7" fillId="0" borderId="331" xfId="0" applyFont="1" applyBorder="1" applyAlignment="1">
      <alignment horizontal="center" vertical="center"/>
    </xf>
    <xf numFmtId="0" fontId="7" fillId="0" borderId="324" xfId="0" applyFont="1" applyBorder="1" applyAlignment="1">
      <alignment horizontal="center" vertical="center"/>
    </xf>
    <xf numFmtId="0" fontId="7" fillId="0" borderId="317" xfId="0" applyFont="1" applyBorder="1" applyAlignment="1">
      <alignment horizontal="center" vertical="center"/>
    </xf>
    <xf numFmtId="0" fontId="7" fillId="0" borderId="317" xfId="0" applyFont="1" applyBorder="1" applyAlignment="1">
      <alignment vertical="center"/>
    </xf>
    <xf numFmtId="0" fontId="7" fillId="0" borderId="332" xfId="0" applyFont="1" applyBorder="1" applyAlignment="1">
      <alignment horizontal="left" vertical="center"/>
    </xf>
    <xf numFmtId="0" fontId="7" fillId="0" borderId="83" xfId="0" applyFont="1" applyBorder="1" applyAlignment="1">
      <alignment horizontal="left" vertical="center"/>
    </xf>
    <xf numFmtId="176" fontId="7" fillId="0" borderId="84" xfId="0" applyNumberFormat="1" applyFont="1" applyBorder="1" applyAlignment="1">
      <alignment horizontal="center" vertical="center"/>
    </xf>
    <xf numFmtId="0" fontId="7" fillId="0" borderId="324" xfId="0" applyFont="1" applyBorder="1" applyAlignment="1">
      <alignment horizontal="left" vertical="center"/>
    </xf>
    <xf numFmtId="0" fontId="7" fillId="0" borderId="84" xfId="0" applyFont="1" applyBorder="1" applyAlignment="1">
      <alignment horizontal="left" vertical="center"/>
    </xf>
    <xf numFmtId="0" fontId="7" fillId="0" borderId="327" xfId="0" applyFont="1" applyBorder="1" applyAlignment="1">
      <alignment horizontal="center" vertical="center"/>
    </xf>
    <xf numFmtId="0" fontId="7" fillId="0" borderId="200" xfId="0" applyFont="1" applyBorder="1" applyAlignment="1">
      <alignment horizontal="center" vertical="center"/>
    </xf>
    <xf numFmtId="176" fontId="7" fillId="0" borderId="200" xfId="0" applyNumberFormat="1" applyFont="1" applyBorder="1" applyAlignment="1">
      <alignment horizontal="center" vertical="center"/>
    </xf>
    <xf numFmtId="176" fontId="7" fillId="0" borderId="328" xfId="0" applyNumberFormat="1" applyFont="1" applyBorder="1" applyAlignment="1">
      <alignment horizontal="center" vertical="center"/>
    </xf>
    <xf numFmtId="0" fontId="7" fillId="0" borderId="95" xfId="0" applyFont="1" applyBorder="1" applyAlignment="1">
      <alignment horizontal="center" vertical="center"/>
    </xf>
    <xf numFmtId="0" fontId="7" fillId="0" borderId="110" xfId="0" applyFont="1" applyBorder="1" applyAlignment="1">
      <alignment horizontal="center" vertical="center"/>
    </xf>
    <xf numFmtId="176" fontId="7" fillId="0" borderId="82" xfId="0" applyNumberFormat="1" applyFont="1" applyBorder="1" applyAlignment="1">
      <alignment vertical="center"/>
    </xf>
    <xf numFmtId="0" fontId="7" fillId="0" borderId="10" xfId="0" applyFont="1" applyBorder="1" applyAlignment="1">
      <alignment vertical="center"/>
    </xf>
    <xf numFmtId="0" fontId="7" fillId="0" borderId="95" xfId="0" applyFont="1" applyBorder="1" applyAlignment="1">
      <alignment vertical="center"/>
    </xf>
    <xf numFmtId="0" fontId="7" fillId="0" borderId="110" xfId="0" applyFont="1" applyBorder="1" applyAlignment="1">
      <alignment vertical="center"/>
    </xf>
    <xf numFmtId="0" fontId="7" fillId="0" borderId="136" xfId="0" applyFont="1" applyBorder="1" applyAlignment="1">
      <alignment horizontal="center" vertical="center"/>
    </xf>
    <xf numFmtId="0" fontId="7" fillId="0" borderId="158" xfId="0" applyFont="1" applyBorder="1" applyAlignment="1">
      <alignment horizontal="center" vertical="center"/>
    </xf>
    <xf numFmtId="0" fontId="7" fillId="0" borderId="111" xfId="0" applyFont="1" applyBorder="1" applyAlignment="1">
      <alignment horizontal="center" vertical="center"/>
    </xf>
    <xf numFmtId="0" fontId="7" fillId="0" borderId="158" xfId="0" applyFont="1" applyBorder="1" applyAlignment="1">
      <alignment vertical="center"/>
    </xf>
    <xf numFmtId="0" fontId="7" fillId="0" borderId="111" xfId="0" applyFont="1" applyBorder="1" applyAlignment="1">
      <alignment vertical="center"/>
    </xf>
    <xf numFmtId="0" fontId="7" fillId="0" borderId="333" xfId="0" applyFont="1" applyBorder="1" applyAlignment="1">
      <alignment horizontal="center" vertical="center"/>
    </xf>
    <xf numFmtId="0" fontId="7" fillId="0" borderId="60" xfId="0" applyFont="1" applyBorder="1" applyAlignment="1">
      <alignment horizontal="center" vertical="center"/>
    </xf>
    <xf numFmtId="0" fontId="7" fillId="0" borderId="109" xfId="0" applyFont="1" applyBorder="1" applyAlignment="1">
      <alignment vertical="center"/>
    </xf>
    <xf numFmtId="0" fontId="7" fillId="0" borderId="112" xfId="0" applyFont="1" applyBorder="1" applyAlignment="1">
      <alignment vertical="center"/>
    </xf>
    <xf numFmtId="0" fontId="7" fillId="0" borderId="200" xfId="0" applyFont="1" applyBorder="1" applyAlignment="1" quotePrefix="1">
      <alignment horizontal="center" vertical="center"/>
    </xf>
    <xf numFmtId="0" fontId="7" fillId="0" borderId="330" xfId="0" applyFont="1" applyBorder="1" applyAlignment="1">
      <alignment vertical="center"/>
    </xf>
    <xf numFmtId="0" fontId="7" fillId="0" borderId="93" xfId="0" applyFont="1" applyBorder="1" applyAlignment="1">
      <alignment vertical="center"/>
    </xf>
    <xf numFmtId="0" fontId="7" fillId="0" borderId="136" xfId="0" applyFont="1" applyBorder="1" applyAlignment="1">
      <alignment vertical="center"/>
    </xf>
    <xf numFmtId="0" fontId="7" fillId="0" borderId="93" xfId="0" applyFont="1" applyBorder="1" applyAlignment="1" quotePrefix="1">
      <alignment horizontal="center" vertical="center"/>
    </xf>
    <xf numFmtId="38" fontId="7" fillId="0" borderId="84" xfId="49" applyFont="1" applyBorder="1" applyAlignment="1">
      <alignment vertical="center"/>
    </xf>
    <xf numFmtId="38" fontId="7" fillId="0" borderId="82" xfId="49" applyFont="1" applyBorder="1" applyAlignment="1">
      <alignment vertical="center"/>
    </xf>
    <xf numFmtId="0" fontId="7" fillId="0" borderId="78" xfId="0" applyFont="1" applyBorder="1" applyAlignment="1">
      <alignment vertical="center"/>
    </xf>
    <xf numFmtId="0" fontId="0" fillId="0" borderId="78" xfId="0" applyBorder="1" applyAlignment="1">
      <alignment vertical="center"/>
    </xf>
    <xf numFmtId="0" fontId="0" fillId="0" borderId="323" xfId="0" applyBorder="1" applyAlignment="1">
      <alignment vertical="center"/>
    </xf>
    <xf numFmtId="0" fontId="7" fillId="0" borderId="115" xfId="0" applyFont="1" applyBorder="1" applyAlignment="1">
      <alignment horizontal="center" vertical="center" wrapText="1"/>
    </xf>
    <xf numFmtId="0" fontId="7" fillId="0" borderId="116"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110" xfId="0" applyFont="1" applyBorder="1" applyAlignment="1">
      <alignment horizontal="center" vertical="center" wrapText="1"/>
    </xf>
    <xf numFmtId="0" fontId="7" fillId="0" borderId="117" xfId="0" applyFont="1" applyBorder="1" applyAlignment="1">
      <alignment horizontal="center" vertical="center" wrapText="1"/>
    </xf>
    <xf numFmtId="0" fontId="7" fillId="0" borderId="111" xfId="0" applyFont="1" applyBorder="1" applyAlignment="1">
      <alignment horizontal="center" vertical="center" wrapText="1"/>
    </xf>
    <xf numFmtId="49" fontId="7" fillId="0" borderId="87" xfId="0" applyNumberFormat="1" applyFont="1" applyBorder="1" applyAlignment="1">
      <alignment horizontal="right" vertical="center"/>
    </xf>
    <xf numFmtId="49" fontId="7" fillId="0" borderId="90" xfId="0" applyNumberFormat="1" applyFont="1" applyBorder="1" applyAlignment="1">
      <alignment horizontal="right" vertical="center"/>
    </xf>
    <xf numFmtId="177" fontId="7" fillId="0" borderId="82" xfId="0" applyNumberFormat="1" applyFont="1" applyBorder="1" applyAlignment="1">
      <alignment horizontal="center" vertical="center"/>
    </xf>
    <xf numFmtId="177" fontId="7" fillId="0" borderId="83" xfId="0" applyNumberFormat="1" applyFont="1" applyBorder="1" applyAlignment="1">
      <alignment horizontal="center" vertical="center"/>
    </xf>
    <xf numFmtId="2" fontId="7" fillId="0" borderId="136" xfId="0" applyNumberFormat="1" applyFont="1" applyBorder="1" applyAlignment="1">
      <alignment horizontal="center" vertical="center"/>
    </xf>
    <xf numFmtId="2" fontId="7" fillId="0" borderId="111" xfId="0" applyNumberFormat="1" applyFont="1" applyBorder="1" applyAlignment="1">
      <alignment horizontal="center" vertical="center"/>
    </xf>
    <xf numFmtId="178" fontId="7" fillId="0" borderId="201" xfId="0" applyNumberFormat="1" applyFont="1" applyBorder="1" applyAlignment="1">
      <alignment horizontal="center" vertical="center"/>
    </xf>
    <xf numFmtId="178" fontId="7" fillId="0" borderId="112" xfId="0" applyNumberFormat="1" applyFont="1" applyBorder="1" applyAlignment="1">
      <alignment horizontal="center" vertical="center"/>
    </xf>
    <xf numFmtId="178" fontId="7" fillId="0" borderId="82" xfId="0" applyNumberFormat="1" applyFont="1" applyBorder="1" applyAlignment="1">
      <alignment horizontal="center" vertical="center"/>
    </xf>
    <xf numFmtId="178" fontId="7" fillId="0" borderId="83" xfId="0" applyNumberFormat="1" applyFont="1" applyBorder="1" applyAlignment="1">
      <alignment horizontal="center" vertical="center"/>
    </xf>
    <xf numFmtId="178" fontId="7" fillId="0" borderId="84" xfId="0" applyNumberFormat="1" applyFont="1" applyBorder="1" applyAlignment="1">
      <alignment horizontal="center" vertical="center"/>
    </xf>
    <xf numFmtId="178" fontId="7" fillId="0" borderId="317" xfId="0" applyNumberFormat="1" applyFont="1" applyBorder="1" applyAlignment="1">
      <alignment horizontal="center" vertical="center"/>
    </xf>
    <xf numFmtId="0" fontId="7" fillId="0" borderId="106" xfId="0" applyFont="1" applyBorder="1" applyAlignment="1">
      <alignment horizontal="center" vertical="center" shrinkToFit="1"/>
    </xf>
    <xf numFmtId="0" fontId="7" fillId="0" borderId="107" xfId="0" applyFont="1" applyBorder="1" applyAlignment="1">
      <alignment horizontal="center" vertical="center" shrinkToFit="1"/>
    </xf>
    <xf numFmtId="0" fontId="7" fillId="0" borderId="175" xfId="0" applyFont="1" applyBorder="1" applyAlignment="1">
      <alignment horizontal="center" vertical="center" shrinkToFit="1"/>
    </xf>
    <xf numFmtId="0" fontId="7" fillId="0" borderId="10" xfId="0" applyFont="1" applyBorder="1" applyAlignment="1">
      <alignment horizontal="center" vertical="center"/>
    </xf>
    <xf numFmtId="56" fontId="7" fillId="0" borderId="201" xfId="0" applyNumberFormat="1" applyFont="1" applyBorder="1" applyAlignment="1">
      <alignment horizontal="center" vertical="center"/>
    </xf>
    <xf numFmtId="185" fontId="7" fillId="0" borderId="84" xfId="0" applyNumberFormat="1" applyFont="1" applyBorder="1" applyAlignment="1">
      <alignment horizontal="center" vertical="center"/>
    </xf>
    <xf numFmtId="185" fontId="7" fillId="0" borderId="317" xfId="0" applyNumberFormat="1" applyFont="1" applyBorder="1" applyAlignment="1">
      <alignment horizontal="center" vertical="center"/>
    </xf>
    <xf numFmtId="185" fontId="7" fillId="0" borderId="84" xfId="0" applyNumberFormat="1" applyFont="1" applyBorder="1" applyAlignment="1" quotePrefix="1">
      <alignment horizontal="center" vertical="center"/>
    </xf>
    <xf numFmtId="185" fontId="7" fillId="0" borderId="200" xfId="0" applyNumberFormat="1" applyFont="1" applyBorder="1" applyAlignment="1" quotePrefix="1">
      <alignment horizontal="center" vertical="center"/>
    </xf>
    <xf numFmtId="185" fontId="7" fillId="0" borderId="200" xfId="0" applyNumberFormat="1" applyFont="1" applyBorder="1" applyAlignment="1">
      <alignment horizontal="center" vertical="center"/>
    </xf>
    <xf numFmtId="179" fontId="7" fillId="0" borderId="82" xfId="0" applyNumberFormat="1" applyFont="1" applyBorder="1" applyAlignment="1">
      <alignment horizontal="center" vertical="center"/>
    </xf>
    <xf numFmtId="179" fontId="7" fillId="0" borderId="83" xfId="0" applyNumberFormat="1" applyFont="1" applyBorder="1" applyAlignment="1">
      <alignment horizontal="center" vertical="center"/>
    </xf>
    <xf numFmtId="38" fontId="7" fillId="0" borderId="84" xfId="49" applyFont="1" applyBorder="1" applyAlignment="1">
      <alignment horizontal="center" vertical="center"/>
    </xf>
    <xf numFmtId="178" fontId="7" fillId="0" borderId="136" xfId="0" applyNumberFormat="1" applyFont="1" applyBorder="1" applyAlignment="1">
      <alignment horizontal="center" vertical="center"/>
    </xf>
    <xf numFmtId="178" fontId="7" fillId="0" borderId="111" xfId="0" applyNumberFormat="1" applyFont="1" applyBorder="1" applyAlignment="1">
      <alignment horizontal="center" vertical="center"/>
    </xf>
    <xf numFmtId="180" fontId="7" fillId="0" borderId="82" xfId="0" applyNumberFormat="1" applyFont="1" applyBorder="1" applyAlignment="1">
      <alignment horizontal="center" vertical="center"/>
    </xf>
    <xf numFmtId="180" fontId="7" fillId="0" borderId="83" xfId="0" applyNumberFormat="1" applyFont="1" applyBorder="1" applyAlignment="1">
      <alignment horizontal="center" vertical="center"/>
    </xf>
    <xf numFmtId="181" fontId="7" fillId="0" borderId="82" xfId="0" applyNumberFormat="1" applyFont="1" applyBorder="1" applyAlignment="1">
      <alignment horizontal="center" vertical="center"/>
    </xf>
    <xf numFmtId="181" fontId="7" fillId="0" borderId="83" xfId="0" applyNumberFormat="1" applyFont="1" applyBorder="1" applyAlignment="1">
      <alignment horizontal="center" vertical="center"/>
    </xf>
    <xf numFmtId="178" fontId="7" fillId="0" borderId="49" xfId="0" applyNumberFormat="1" applyFont="1" applyBorder="1" applyAlignment="1">
      <alignment horizontal="center" vertical="center"/>
    </xf>
    <xf numFmtId="178" fontId="7" fillId="0" borderId="116" xfId="0" applyNumberFormat="1" applyFont="1" applyBorder="1" applyAlignment="1">
      <alignment horizontal="center" vertical="center"/>
    </xf>
    <xf numFmtId="0" fontId="7" fillId="0" borderId="318" xfId="0" applyFont="1" applyBorder="1" applyAlignment="1">
      <alignment vertical="top"/>
    </xf>
    <xf numFmtId="0" fontId="22" fillId="0" borderId="84" xfId="0" applyFont="1" applyBorder="1" applyAlignment="1" quotePrefix="1">
      <alignment horizontal="center" vertical="center"/>
    </xf>
    <xf numFmtId="0" fontId="22" fillId="0" borderId="84" xfId="0" applyFont="1" applyBorder="1" applyAlignment="1">
      <alignment horizontal="center" vertical="center"/>
    </xf>
    <xf numFmtId="56" fontId="7" fillId="0" borderId="200" xfId="0" applyNumberFormat="1" applyFont="1" applyBorder="1" applyAlignment="1">
      <alignment horizontal="right" vertical="center"/>
    </xf>
    <xf numFmtId="0" fontId="22" fillId="0" borderId="116" xfId="0" applyFont="1" applyBorder="1" applyAlignment="1">
      <alignment vertical="center"/>
    </xf>
    <xf numFmtId="0" fontId="26" fillId="0" borderId="82" xfId="0" applyFont="1" applyBorder="1" applyAlignment="1">
      <alignment horizontal="center" vertical="center"/>
    </xf>
    <xf numFmtId="0" fontId="26" fillId="0" borderId="83" xfId="0" applyFont="1" applyBorder="1" applyAlignment="1">
      <alignment horizontal="center" vertical="center"/>
    </xf>
    <xf numFmtId="2" fontId="26" fillId="0" borderId="82" xfId="0" applyNumberFormat="1" applyFont="1" applyBorder="1" applyAlignment="1">
      <alignment horizontal="center" vertical="center"/>
    </xf>
    <xf numFmtId="2" fontId="26" fillId="0" borderId="83" xfId="0" applyNumberFormat="1" applyFont="1" applyBorder="1" applyAlignment="1">
      <alignment horizontal="center" vertical="center"/>
    </xf>
    <xf numFmtId="0" fontId="22" fillId="0" borderId="93" xfId="0" applyFont="1" applyBorder="1" applyAlignment="1" quotePrefix="1">
      <alignment horizontal="center" vertical="center"/>
    </xf>
    <xf numFmtId="0" fontId="22" fillId="0" borderId="93" xfId="0" applyFont="1" applyBorder="1" applyAlignment="1">
      <alignment horizontal="center" vertical="center"/>
    </xf>
    <xf numFmtId="0" fontId="22" fillId="0" borderId="203" xfId="0" applyFont="1" applyBorder="1" applyAlignment="1">
      <alignment horizontal="center" vertical="center"/>
    </xf>
    <xf numFmtId="0" fontId="22" fillId="0" borderId="253" xfId="0" applyFont="1" applyBorder="1" applyAlignment="1">
      <alignment horizontal="center" vertical="center"/>
    </xf>
    <xf numFmtId="0" fontId="22" fillId="0" borderId="200" xfId="0" applyFont="1" applyBorder="1" applyAlignment="1">
      <alignment horizontal="center" vertical="center"/>
    </xf>
    <xf numFmtId="0" fontId="22" fillId="0" borderId="201" xfId="0" applyFont="1" applyBorder="1" applyAlignment="1">
      <alignment horizontal="center" vertical="center"/>
    </xf>
    <xf numFmtId="0" fontId="22" fillId="0" borderId="330" xfId="0" applyFont="1" applyBorder="1" applyAlignment="1">
      <alignment vertical="center"/>
    </xf>
    <xf numFmtId="0" fontId="22" fillId="0" borderId="93" xfId="0" applyFont="1" applyBorder="1" applyAlignment="1">
      <alignment vertical="center"/>
    </xf>
    <xf numFmtId="0" fontId="22" fillId="0" borderId="136" xfId="0" applyFont="1" applyBorder="1" applyAlignment="1">
      <alignment vertical="center"/>
    </xf>
    <xf numFmtId="0" fontId="22" fillId="0" borderId="111" xfId="0" applyFont="1" applyBorder="1" applyAlignment="1">
      <alignment vertical="center"/>
    </xf>
    <xf numFmtId="0" fontId="26" fillId="0" borderId="136" xfId="0" applyFont="1" applyBorder="1" applyAlignment="1">
      <alignment horizontal="center" vertical="center"/>
    </xf>
    <xf numFmtId="0" fontId="26" fillId="0" borderId="111" xfId="0" applyFont="1" applyBorder="1" applyAlignment="1">
      <alignment horizontal="center" vertical="center"/>
    </xf>
    <xf numFmtId="0" fontId="22" fillId="0" borderId="333" xfId="0" applyFont="1" applyBorder="1" applyAlignment="1">
      <alignment horizontal="center" vertical="center"/>
    </xf>
    <xf numFmtId="0" fontId="22" fillId="0" borderId="60" xfId="0" applyFont="1" applyBorder="1" applyAlignment="1">
      <alignment horizontal="center" vertical="center"/>
    </xf>
    <xf numFmtId="0" fontId="22" fillId="0" borderId="201" xfId="0" applyFont="1" applyBorder="1" applyAlignment="1">
      <alignment vertical="center"/>
    </xf>
    <xf numFmtId="0" fontId="22" fillId="0" borderId="109" xfId="0" applyFont="1" applyBorder="1" applyAlignment="1">
      <alignment vertical="center"/>
    </xf>
    <xf numFmtId="176" fontId="26" fillId="0" borderId="201" xfId="0" applyNumberFormat="1" applyFont="1" applyBorder="1" applyAlignment="1">
      <alignment horizontal="center" vertical="center"/>
    </xf>
    <xf numFmtId="176" fontId="26" fillId="0" borderId="112" xfId="0" applyNumberFormat="1" applyFont="1" applyBorder="1" applyAlignment="1">
      <alignment horizontal="center" vertical="center"/>
    </xf>
    <xf numFmtId="0" fontId="22" fillId="0" borderId="200" xfId="0" applyFont="1" applyBorder="1" applyAlignment="1" quotePrefix="1">
      <alignment horizontal="center" vertical="center"/>
    </xf>
    <xf numFmtId="0" fontId="22" fillId="0" borderId="82" xfId="0" applyFont="1" applyBorder="1" applyAlignment="1">
      <alignment horizontal="center" vertical="center"/>
    </xf>
    <xf numFmtId="0" fontId="22" fillId="0" borderId="95" xfId="0" applyFont="1" applyBorder="1" applyAlignment="1">
      <alignment horizontal="center" vertical="center"/>
    </xf>
    <xf numFmtId="0" fontId="22" fillId="0" borderId="110" xfId="0" applyFont="1" applyBorder="1" applyAlignment="1">
      <alignment horizontal="center" vertical="center"/>
    </xf>
    <xf numFmtId="0" fontId="22" fillId="0" borderId="10" xfId="0" applyFont="1" applyBorder="1" applyAlignment="1">
      <alignment vertical="center"/>
    </xf>
    <xf numFmtId="176" fontId="26" fillId="0" borderId="82" xfId="0" applyNumberFormat="1" applyFont="1" applyBorder="1" applyAlignment="1">
      <alignment horizontal="center" vertical="center"/>
    </xf>
    <xf numFmtId="176" fontId="26" fillId="0" borderId="83" xfId="0" applyNumberFormat="1" applyFont="1" applyBorder="1" applyAlignment="1">
      <alignment horizontal="center" vertical="center"/>
    </xf>
    <xf numFmtId="176" fontId="22" fillId="0" borderId="82" xfId="0" applyNumberFormat="1" applyFont="1" applyBorder="1" applyAlignment="1">
      <alignment vertical="center"/>
    </xf>
    <xf numFmtId="0" fontId="22" fillId="0" borderId="95" xfId="0" applyFont="1" applyBorder="1" applyAlignment="1">
      <alignment vertical="center"/>
    </xf>
    <xf numFmtId="0" fontId="22" fillId="0" borderId="110" xfId="0" applyFont="1" applyBorder="1" applyAlignment="1">
      <alignment vertical="center"/>
    </xf>
    <xf numFmtId="0" fontId="22" fillId="0" borderId="136" xfId="0" applyFont="1" applyBorder="1" applyAlignment="1">
      <alignment horizontal="center" vertical="center"/>
    </xf>
    <xf numFmtId="0" fontId="22" fillId="0" borderId="158" xfId="0" applyFont="1" applyBorder="1" applyAlignment="1">
      <alignment horizontal="center" vertical="center"/>
    </xf>
    <xf numFmtId="0" fontId="22" fillId="0" borderId="111" xfId="0" applyFont="1" applyBorder="1" applyAlignment="1">
      <alignment horizontal="center" vertical="center"/>
    </xf>
    <xf numFmtId="0" fontId="22" fillId="0" borderId="158" xfId="0" applyFont="1" applyBorder="1" applyAlignment="1">
      <alignment vertical="center"/>
    </xf>
    <xf numFmtId="0" fontId="22" fillId="0" borderId="331" xfId="0" applyFont="1" applyBorder="1" applyAlignment="1">
      <alignment horizontal="center" vertical="center"/>
    </xf>
    <xf numFmtId="0" fontId="22" fillId="0" borderId="317" xfId="0" applyFont="1" applyBorder="1" applyAlignment="1">
      <alignment vertical="center"/>
    </xf>
    <xf numFmtId="0" fontId="26" fillId="0" borderId="84" xfId="0" applyFont="1" applyBorder="1" applyAlignment="1">
      <alignment horizontal="center" vertical="center"/>
    </xf>
    <xf numFmtId="0" fontId="26" fillId="0" borderId="317" xfId="0" applyFont="1" applyBorder="1" applyAlignment="1">
      <alignment horizontal="center" vertical="center"/>
    </xf>
    <xf numFmtId="176" fontId="26" fillId="0" borderId="84" xfId="0" applyNumberFormat="1" applyFont="1" applyBorder="1" applyAlignment="1">
      <alignment horizontal="center" vertical="center"/>
    </xf>
    <xf numFmtId="0" fontId="22" fillId="0" borderId="317" xfId="0" applyFont="1" applyBorder="1" applyAlignment="1">
      <alignment horizontal="center" vertical="center"/>
    </xf>
    <xf numFmtId="0" fontId="22" fillId="0" borderId="324" xfId="0" applyFont="1" applyBorder="1" applyAlignment="1">
      <alignment horizontal="center" vertical="center"/>
    </xf>
    <xf numFmtId="0" fontId="22" fillId="0" borderId="327" xfId="0" applyFont="1" applyBorder="1" applyAlignment="1">
      <alignment vertical="center"/>
    </xf>
    <xf numFmtId="0" fontId="22" fillId="0" borderId="200" xfId="0" applyFont="1" applyBorder="1" applyAlignment="1">
      <alignment vertical="center"/>
    </xf>
    <xf numFmtId="0" fontId="22" fillId="0" borderId="109" xfId="0" applyFont="1" applyBorder="1" applyAlignment="1">
      <alignment horizontal="center" vertical="center"/>
    </xf>
    <xf numFmtId="0" fontId="22" fillId="0" borderId="112" xfId="0" applyFont="1" applyBorder="1" applyAlignment="1">
      <alignment horizontal="center" vertical="center"/>
    </xf>
    <xf numFmtId="56" fontId="22" fillId="0" borderId="200" xfId="0" applyNumberFormat="1" applyFont="1" applyBorder="1" applyAlignment="1">
      <alignment horizontal="right" vertical="center"/>
    </xf>
    <xf numFmtId="0" fontId="22" fillId="0" borderId="200" xfId="0" applyFont="1" applyBorder="1" applyAlignment="1">
      <alignment horizontal="right" vertical="center"/>
    </xf>
    <xf numFmtId="0" fontId="22" fillId="0" borderId="328" xfId="0" applyFont="1" applyBorder="1" applyAlignment="1">
      <alignment horizontal="right" vertical="center"/>
    </xf>
    <xf numFmtId="0" fontId="22" fillId="0" borderId="330" xfId="0" applyFont="1" applyBorder="1" applyAlignment="1">
      <alignment horizontal="center" vertical="center"/>
    </xf>
    <xf numFmtId="0" fontId="22" fillId="0" borderId="107" xfId="0" applyFont="1" applyBorder="1" applyAlignment="1">
      <alignment horizontal="center" vertical="center"/>
    </xf>
    <xf numFmtId="0" fontId="22" fillId="0" borderId="175" xfId="0" applyFont="1" applyBorder="1" applyAlignment="1">
      <alignment horizontal="center" vertical="center"/>
    </xf>
    <xf numFmtId="0" fontId="22" fillId="0" borderId="10" xfId="0" applyFont="1" applyBorder="1" applyAlignment="1">
      <alignment horizontal="center" vertical="center"/>
    </xf>
    <xf numFmtId="0" fontId="22" fillId="0" borderId="329" xfId="0" applyFont="1" applyBorder="1" applyAlignment="1">
      <alignment vertical="center"/>
    </xf>
    <xf numFmtId="0" fontId="22" fillId="0" borderId="105" xfId="0" applyFont="1" applyBorder="1" applyAlignment="1">
      <alignment vertical="center"/>
    </xf>
    <xf numFmtId="0" fontId="22" fillId="0" borderId="196" xfId="0" applyFont="1" applyBorder="1" applyAlignment="1">
      <alignment vertical="center"/>
    </xf>
    <xf numFmtId="0" fontId="22" fillId="0" borderId="190" xfId="0" applyFont="1" applyBorder="1" applyAlignment="1">
      <alignment vertical="center"/>
    </xf>
    <xf numFmtId="0" fontId="22" fillId="0" borderId="307" xfId="0" applyFont="1" applyBorder="1" applyAlignment="1">
      <alignment vertical="center"/>
    </xf>
    <xf numFmtId="0" fontId="22" fillId="0" borderId="196" xfId="0" applyFont="1" applyBorder="1" applyAlignment="1">
      <alignment horizontal="center" vertical="center"/>
    </xf>
    <xf numFmtId="0" fontId="22" fillId="0" borderId="307" xfId="0" applyFont="1" applyBorder="1" applyAlignment="1">
      <alignment horizontal="center" vertical="center"/>
    </xf>
    <xf numFmtId="0" fontId="22" fillId="0" borderId="87" xfId="0" applyFont="1" applyBorder="1" applyAlignment="1" quotePrefix="1">
      <alignment horizontal="center" vertical="center"/>
    </xf>
    <xf numFmtId="0" fontId="22" fillId="0" borderId="88" xfId="0" applyFont="1" applyBorder="1" applyAlignment="1">
      <alignment horizontal="center" vertical="center"/>
    </xf>
    <xf numFmtId="177" fontId="26" fillId="0" borderId="82" xfId="0" applyNumberFormat="1" applyFont="1" applyBorder="1" applyAlignment="1">
      <alignment horizontal="center" vertical="center"/>
    </xf>
    <xf numFmtId="177" fontId="26" fillId="0" borderId="83" xfId="0" applyNumberFormat="1" applyFont="1" applyBorder="1" applyAlignment="1">
      <alignment horizontal="center" vertical="center"/>
    </xf>
    <xf numFmtId="0" fontId="22" fillId="0" borderId="85" xfId="0" applyFont="1" applyBorder="1" applyAlignment="1">
      <alignment horizontal="center" vertical="center"/>
    </xf>
    <xf numFmtId="0" fontId="22" fillId="0" borderId="49" xfId="0" applyFont="1" applyBorder="1" applyAlignment="1" quotePrefix="1">
      <alignment horizontal="center" vertical="center"/>
    </xf>
    <xf numFmtId="0" fontId="22" fillId="0" borderId="116" xfId="0" applyFont="1" applyBorder="1" applyAlignment="1">
      <alignment horizontal="center" vertical="center"/>
    </xf>
    <xf numFmtId="178" fontId="7" fillId="0" borderId="84" xfId="0" applyNumberFormat="1" applyFont="1" applyBorder="1" applyAlignment="1" quotePrefix="1">
      <alignment horizontal="center" vertical="center"/>
    </xf>
    <xf numFmtId="178" fontId="7" fillId="0" borderId="84" xfId="0" applyNumberFormat="1" applyFont="1" applyBorder="1" applyAlignment="1">
      <alignment vertical="center"/>
    </xf>
    <xf numFmtId="180" fontId="7" fillId="0" borderId="84" xfId="0" applyNumberFormat="1" applyFont="1" applyBorder="1" applyAlignment="1" quotePrefix="1">
      <alignment horizontal="center" vertical="center"/>
    </xf>
    <xf numFmtId="180" fontId="7" fillId="0" borderId="84" xfId="0" applyNumberFormat="1" applyFont="1" applyBorder="1" applyAlignment="1">
      <alignment vertical="center"/>
    </xf>
    <xf numFmtId="176" fontId="26" fillId="0" borderId="136" xfId="0" applyNumberFormat="1" applyFont="1" applyBorder="1" applyAlignment="1">
      <alignment horizontal="center" vertical="center"/>
    </xf>
    <xf numFmtId="176" fontId="26" fillId="0" borderId="111" xfId="0" applyNumberFormat="1" applyFont="1" applyBorder="1" applyAlignment="1">
      <alignment horizontal="center" vertical="center"/>
    </xf>
    <xf numFmtId="0" fontId="26" fillId="0" borderId="201" xfId="0" applyFont="1" applyBorder="1" applyAlignment="1">
      <alignment horizontal="center" vertical="center"/>
    </xf>
    <xf numFmtId="0" fontId="26" fillId="0" borderId="112" xfId="0" applyFont="1" applyBorder="1" applyAlignment="1">
      <alignment horizontal="center" vertical="center"/>
    </xf>
    <xf numFmtId="56" fontId="22" fillId="0" borderId="201" xfId="0" applyNumberFormat="1" applyFont="1" applyBorder="1" applyAlignment="1">
      <alignment horizontal="center" vertical="center"/>
    </xf>
    <xf numFmtId="0" fontId="22" fillId="0" borderId="113" xfId="0" applyFont="1" applyBorder="1" applyAlignment="1">
      <alignment horizontal="center" vertical="center"/>
    </xf>
    <xf numFmtId="191" fontId="22" fillId="0" borderId="82" xfId="0" applyNumberFormat="1" applyFont="1" applyBorder="1" applyAlignment="1">
      <alignment horizontal="center" vertical="center"/>
    </xf>
    <xf numFmtId="191" fontId="22" fillId="0" borderId="10" xfId="0" applyNumberFormat="1" applyFont="1" applyBorder="1" applyAlignment="1">
      <alignment horizontal="center" vertical="center"/>
    </xf>
    <xf numFmtId="0" fontId="26" fillId="0" borderId="82" xfId="0" applyFont="1" applyFill="1" applyBorder="1" applyAlignment="1">
      <alignment horizontal="center" vertical="center"/>
    </xf>
    <xf numFmtId="0" fontId="26" fillId="0" borderId="83" xfId="0" applyFont="1" applyFill="1" applyBorder="1" applyAlignment="1">
      <alignment horizontal="center" vertical="center"/>
    </xf>
    <xf numFmtId="0" fontId="22" fillId="0" borderId="202" xfId="0" applyFont="1" applyBorder="1" applyAlignment="1" quotePrefix="1">
      <alignment horizontal="center" vertical="center"/>
    </xf>
    <xf numFmtId="0" fontId="22" fillId="0" borderId="202" xfId="0" applyFont="1" applyBorder="1" applyAlignment="1">
      <alignment horizontal="center" vertical="center"/>
    </xf>
    <xf numFmtId="0" fontId="26" fillId="0" borderId="203" xfId="0" applyFont="1" applyFill="1" applyBorder="1" applyAlignment="1">
      <alignment horizontal="center" vertical="center"/>
    </xf>
    <xf numFmtId="0" fontId="26" fillId="0" borderId="204" xfId="0" applyFont="1" applyFill="1" applyBorder="1" applyAlignment="1">
      <alignment horizontal="center" vertical="center"/>
    </xf>
    <xf numFmtId="178" fontId="26" fillId="0" borderId="82" xfId="0" applyNumberFormat="1" applyFont="1" applyBorder="1" applyAlignment="1">
      <alignment horizontal="center" vertical="center"/>
    </xf>
    <xf numFmtId="178" fontId="26" fillId="0" borderId="83" xfId="0" applyNumberFormat="1" applyFont="1" applyBorder="1" applyAlignment="1">
      <alignment horizontal="center" vertical="center"/>
    </xf>
    <xf numFmtId="176" fontId="22" fillId="0" borderId="84" xfId="0" applyNumberFormat="1" applyFont="1" applyBorder="1" applyAlignment="1">
      <alignment horizontal="center" vertical="center"/>
    </xf>
    <xf numFmtId="0" fontId="4" fillId="0" borderId="0" xfId="61" applyFont="1" applyAlignment="1">
      <alignment horizontal="center"/>
      <protection/>
    </xf>
    <xf numFmtId="0" fontId="0" fillId="0" borderId="0" xfId="61" applyAlignment="1">
      <alignment horizontal="center"/>
      <protection/>
    </xf>
    <xf numFmtId="0" fontId="7" fillId="0" borderId="326" xfId="61" applyFont="1" applyBorder="1" applyAlignment="1">
      <alignment/>
      <protection/>
    </xf>
    <xf numFmtId="0" fontId="7" fillId="0" borderId="326" xfId="61" applyFont="1" applyBorder="1" applyAlignment="1">
      <alignment horizontal="center"/>
      <protection/>
    </xf>
    <xf numFmtId="0" fontId="7" fillId="0" borderId="203" xfId="0" applyFont="1" applyBorder="1" applyAlignment="1">
      <alignment horizontal="center" vertical="center"/>
    </xf>
    <xf numFmtId="0" fontId="7" fillId="0" borderId="253" xfId="0" applyFont="1" applyBorder="1" applyAlignment="1">
      <alignment horizontal="center" vertical="center"/>
    </xf>
    <xf numFmtId="0" fontId="0" fillId="0" borderId="205" xfId="0" applyBorder="1" applyAlignment="1">
      <alignment horizontal="center" vertical="center"/>
    </xf>
    <xf numFmtId="181" fontId="7" fillId="0" borderId="84" xfId="0" applyNumberFormat="1" applyFont="1" applyBorder="1" applyAlignment="1">
      <alignment vertical="center"/>
    </xf>
    <xf numFmtId="181" fontId="7" fillId="0" borderId="317" xfId="0" applyNumberFormat="1" applyFont="1" applyBorder="1" applyAlignment="1">
      <alignment vertical="center"/>
    </xf>
    <xf numFmtId="195" fontId="7" fillId="0" borderId="84" xfId="0" applyNumberFormat="1" applyFont="1" applyBorder="1" applyAlignment="1">
      <alignment vertical="center"/>
    </xf>
    <xf numFmtId="178" fontId="7" fillId="0" borderId="317" xfId="0" applyNumberFormat="1" applyFont="1" applyBorder="1" applyAlignment="1">
      <alignment vertical="center"/>
    </xf>
    <xf numFmtId="191" fontId="7" fillId="0" borderId="82" xfId="0" applyNumberFormat="1" applyFont="1" applyBorder="1" applyAlignment="1">
      <alignment horizontal="center" vertical="center"/>
    </xf>
    <xf numFmtId="191" fontId="7" fillId="0" borderId="10" xfId="0" applyNumberFormat="1" applyFont="1" applyBorder="1" applyAlignment="1">
      <alignment horizontal="center" vertical="center"/>
    </xf>
    <xf numFmtId="185" fontId="7" fillId="0" borderId="201" xfId="0" applyNumberFormat="1" applyFont="1" applyBorder="1" applyAlignment="1">
      <alignment horizontal="center" vertical="center"/>
    </xf>
    <xf numFmtId="185" fontId="7" fillId="0" borderId="112" xfId="0" applyNumberFormat="1" applyFont="1" applyBorder="1" applyAlignment="1">
      <alignment horizontal="center" vertical="center"/>
    </xf>
    <xf numFmtId="0" fontId="7" fillId="0" borderId="202" xfId="0" applyFont="1" applyBorder="1" applyAlignment="1" quotePrefix="1">
      <alignment horizontal="center" vertical="center"/>
    </xf>
    <xf numFmtId="0" fontId="7" fillId="0" borderId="202" xfId="0" applyFont="1" applyBorder="1" applyAlignment="1">
      <alignment horizontal="center" vertical="center"/>
    </xf>
    <xf numFmtId="185" fontId="7" fillId="0" borderId="82" xfId="0" applyNumberFormat="1" applyFont="1" applyBorder="1" applyAlignment="1">
      <alignment horizontal="center" vertical="center"/>
    </xf>
    <xf numFmtId="185" fontId="7" fillId="0" borderId="83" xfId="0" applyNumberFormat="1" applyFont="1" applyBorder="1" applyAlignment="1">
      <alignment horizontal="center" vertical="center"/>
    </xf>
    <xf numFmtId="185" fontId="7" fillId="0" borderId="84" xfId="0" applyNumberFormat="1" applyFont="1" applyBorder="1" applyAlignment="1">
      <alignment vertical="center"/>
    </xf>
    <xf numFmtId="0" fontId="7" fillId="0" borderId="197" xfId="0" applyFont="1" applyBorder="1" applyAlignment="1">
      <alignment horizontal="left" vertical="center"/>
    </xf>
    <xf numFmtId="0" fontId="0" fillId="0" borderId="190" xfId="0" applyBorder="1" applyAlignment="1">
      <alignment horizontal="left" vertical="center"/>
    </xf>
    <xf numFmtId="0" fontId="0" fillId="0" borderId="307" xfId="0" applyBorder="1" applyAlignment="1">
      <alignment horizontal="left" vertical="center"/>
    </xf>
    <xf numFmtId="0" fontId="7" fillId="0" borderId="204" xfId="0" applyFont="1" applyBorder="1" applyAlignment="1">
      <alignment horizontal="center" vertical="center"/>
    </xf>
    <xf numFmtId="176" fontId="7" fillId="0" borderId="84" xfId="0" applyNumberFormat="1" applyFont="1" applyBorder="1" applyAlignment="1">
      <alignment vertical="center"/>
    </xf>
    <xf numFmtId="0" fontId="0" fillId="0" borderId="189" xfId="0" applyBorder="1" applyAlignment="1">
      <alignment horizontal="left" vertical="center"/>
    </xf>
    <xf numFmtId="0" fontId="0" fillId="0" borderId="94" xfId="0" applyBorder="1" applyAlignment="1">
      <alignment horizontal="left" vertical="center"/>
    </xf>
    <xf numFmtId="0" fontId="0" fillId="0" borderId="18" xfId="0" applyBorder="1" applyAlignment="1">
      <alignment horizontal="left" vertical="center"/>
    </xf>
    <xf numFmtId="0" fontId="0" fillId="0" borderId="276" xfId="0" applyBorder="1" applyAlignment="1">
      <alignment vertical="top" wrapText="1"/>
    </xf>
    <xf numFmtId="0" fontId="0" fillId="0" borderId="77" xfId="0" applyBorder="1" applyAlignment="1">
      <alignment vertical="top" wrapText="1"/>
    </xf>
    <xf numFmtId="0" fontId="0" fillId="0" borderId="334" xfId="0" applyBorder="1" applyAlignment="1">
      <alignment vertical="top" wrapText="1"/>
    </xf>
    <xf numFmtId="0" fontId="0" fillId="0" borderId="44" xfId="0" applyBorder="1" applyAlignment="1">
      <alignment vertical="top" wrapText="1"/>
    </xf>
    <xf numFmtId="0" fontId="0" fillId="0" borderId="0" xfId="0" applyBorder="1" applyAlignment="1">
      <alignment vertical="top" wrapText="1"/>
    </xf>
    <xf numFmtId="0" fontId="0" fillId="0" borderId="99" xfId="0" applyBorder="1" applyAlignment="1">
      <alignment vertical="top" wrapText="1"/>
    </xf>
    <xf numFmtId="176" fontId="0" fillId="0" borderId="210" xfId="0" applyNumberFormat="1" applyBorder="1" applyAlignment="1">
      <alignment vertical="center"/>
    </xf>
    <xf numFmtId="176" fontId="0" fillId="0" borderId="66" xfId="0" applyNumberFormat="1" applyBorder="1" applyAlignment="1">
      <alignment vertical="center"/>
    </xf>
    <xf numFmtId="176" fontId="0" fillId="0" borderId="335" xfId="0" applyNumberFormat="1" applyBorder="1" applyAlignment="1">
      <alignment vertical="center"/>
    </xf>
    <xf numFmtId="176" fontId="0" fillId="0" borderId="26" xfId="0" applyNumberFormat="1" applyBorder="1" applyAlignment="1">
      <alignment vertical="center"/>
    </xf>
    <xf numFmtId="176" fontId="0" fillId="0" borderId="336" xfId="0" applyNumberFormat="1" applyBorder="1" applyAlignment="1">
      <alignment vertical="center"/>
    </xf>
    <xf numFmtId="176" fontId="0" fillId="0" borderId="29" xfId="0" applyNumberFormat="1" applyBorder="1" applyAlignment="1">
      <alignment vertical="center"/>
    </xf>
    <xf numFmtId="176" fontId="0" fillId="0" borderId="337" xfId="0" applyNumberFormat="1" applyBorder="1" applyAlignment="1">
      <alignment horizontal="center" vertical="center"/>
    </xf>
    <xf numFmtId="176" fontId="0" fillId="0" borderId="66" xfId="0" applyNumberFormat="1" applyBorder="1" applyAlignment="1">
      <alignment horizontal="center" vertical="center"/>
    </xf>
    <xf numFmtId="176" fontId="0" fillId="0" borderId="338" xfId="0" applyNumberFormat="1" applyFont="1" applyBorder="1" applyAlignment="1">
      <alignment vertical="center"/>
    </xf>
    <xf numFmtId="176" fontId="0" fillId="0" borderId="27" xfId="0" applyNumberFormat="1" applyFont="1" applyBorder="1" applyAlignment="1">
      <alignment vertical="center"/>
    </xf>
    <xf numFmtId="176" fontId="0" fillId="0" borderId="337" xfId="0" applyNumberFormat="1" applyBorder="1" applyAlignment="1">
      <alignment vertical="center"/>
    </xf>
    <xf numFmtId="0" fontId="0" fillId="0" borderId="339" xfId="0" applyBorder="1" applyAlignment="1">
      <alignment horizontal="center" vertical="center"/>
    </xf>
    <xf numFmtId="0" fontId="0" fillId="0" borderId="107" xfId="0" applyBorder="1" applyAlignment="1">
      <alignment horizontal="center" vertical="center"/>
    </xf>
    <xf numFmtId="0" fontId="0" fillId="0" borderId="175" xfId="0" applyBorder="1" applyAlignment="1">
      <alignment horizontal="center" vertical="center"/>
    </xf>
    <xf numFmtId="0" fontId="0" fillId="0" borderId="340" xfId="0" applyFont="1" applyBorder="1" applyAlignment="1">
      <alignment/>
    </xf>
    <xf numFmtId="0" fontId="0" fillId="0" borderId="176" xfId="0" applyFont="1" applyBorder="1" applyAlignment="1">
      <alignment/>
    </xf>
    <xf numFmtId="0" fontId="0" fillId="0" borderId="341" xfId="0" applyBorder="1" applyAlignment="1">
      <alignment horizontal="center" vertical="center"/>
    </xf>
    <xf numFmtId="0" fontId="0" fillId="0" borderId="90" xfId="0" applyBorder="1" applyAlignment="1">
      <alignment horizontal="center" vertical="center"/>
    </xf>
    <xf numFmtId="0" fontId="0" fillId="0" borderId="308" xfId="0" applyBorder="1" applyAlignment="1">
      <alignment horizontal="left" vertical="center"/>
    </xf>
    <xf numFmtId="0" fontId="0" fillId="0" borderId="309" xfId="0" applyBorder="1" applyAlignment="1">
      <alignment horizontal="left" vertical="center"/>
    </xf>
    <xf numFmtId="0" fontId="0" fillId="0" borderId="310" xfId="0" applyBorder="1" applyAlignment="1">
      <alignment horizontal="left" vertical="center"/>
    </xf>
    <xf numFmtId="0" fontId="0" fillId="0" borderId="91" xfId="0" applyBorder="1" applyAlignment="1">
      <alignment horizontal="center" vertical="center"/>
    </xf>
    <xf numFmtId="0" fontId="0" fillId="0" borderId="197" xfId="0" applyBorder="1" applyAlignment="1">
      <alignment horizontal="right" vertical="center"/>
    </xf>
    <xf numFmtId="0" fontId="0" fillId="0" borderId="312" xfId="0" applyBorder="1" applyAlignment="1">
      <alignment horizontal="right" vertical="center"/>
    </xf>
    <xf numFmtId="176" fontId="0" fillId="0" borderId="104"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10" xfId="0" applyNumberFormat="1" applyBorder="1" applyAlignment="1">
      <alignment horizontal="center" vertical="center"/>
    </xf>
    <xf numFmtId="176" fontId="0" fillId="0" borderId="131" xfId="0" applyNumberFormat="1" applyBorder="1" applyAlignment="1">
      <alignment vertical="center"/>
    </xf>
    <xf numFmtId="0" fontId="0" fillId="0" borderId="189" xfId="0" applyBorder="1" applyAlignment="1">
      <alignment vertical="center"/>
    </xf>
    <xf numFmtId="0" fontId="0" fillId="0" borderId="69" xfId="0" applyBorder="1" applyAlignment="1">
      <alignment vertical="center"/>
    </xf>
    <xf numFmtId="0" fontId="0" fillId="0" borderId="342" xfId="0" applyFont="1" applyBorder="1" applyAlignment="1">
      <alignment/>
    </xf>
    <xf numFmtId="0" fontId="0" fillId="0" borderId="73" xfId="0" applyFont="1" applyBorder="1" applyAlignment="1">
      <alignment/>
    </xf>
    <xf numFmtId="0" fontId="0" fillId="0" borderId="343" xfId="0" applyBorder="1" applyAlignment="1">
      <alignment horizontal="left" vertical="center"/>
    </xf>
    <xf numFmtId="0" fontId="0" fillId="0" borderId="178" xfId="0" applyBorder="1" applyAlignment="1">
      <alignment horizontal="left" vertical="center"/>
    </xf>
    <xf numFmtId="0" fontId="0" fillId="0" borderId="259" xfId="0" applyBorder="1" applyAlignment="1">
      <alignment horizontal="left" vertical="center"/>
    </xf>
    <xf numFmtId="176" fontId="0" fillId="0" borderId="101" xfId="0" applyNumberFormat="1" applyBorder="1" applyAlignment="1">
      <alignment vertical="center"/>
    </xf>
    <xf numFmtId="0" fontId="0" fillId="0" borderId="343" xfId="0" applyBorder="1" applyAlignment="1">
      <alignment horizontal="center" vertical="center"/>
    </xf>
    <xf numFmtId="0" fontId="0" fillId="0" borderId="178" xfId="0" applyBorder="1" applyAlignment="1">
      <alignment horizontal="center" vertical="center"/>
    </xf>
    <xf numFmtId="0" fontId="0" fillId="0" borderId="259" xfId="0" applyBorder="1" applyAlignment="1">
      <alignment horizontal="center" vertical="center"/>
    </xf>
    <xf numFmtId="0" fontId="0" fillId="0" borderId="333" xfId="0" applyBorder="1" applyAlignment="1">
      <alignment vertical="center"/>
    </xf>
    <xf numFmtId="0" fontId="0" fillId="0" borderId="184" xfId="0" applyBorder="1" applyAlignment="1">
      <alignment vertical="center"/>
    </xf>
    <xf numFmtId="0" fontId="0" fillId="0" borderId="259" xfId="0" applyBorder="1" applyAlignment="1">
      <alignment vertical="center"/>
    </xf>
    <xf numFmtId="0" fontId="0" fillId="0" borderId="280" xfId="0" applyBorder="1" applyAlignment="1">
      <alignment horizontal="right" vertical="center"/>
    </xf>
    <xf numFmtId="0" fontId="0" fillId="0" borderId="58" xfId="0" applyBorder="1" applyAlignment="1">
      <alignment horizontal="right" vertical="center"/>
    </xf>
    <xf numFmtId="0" fontId="0" fillId="0" borderId="198" xfId="0" applyBorder="1" applyAlignment="1">
      <alignment horizontal="right" vertical="center"/>
    </xf>
    <xf numFmtId="0" fontId="0" fillId="0" borderId="318" xfId="0" applyBorder="1" applyAlignment="1">
      <alignment horizontal="right" vertical="center"/>
    </xf>
    <xf numFmtId="0" fontId="0" fillId="0" borderId="344" xfId="0" applyBorder="1" applyAlignment="1">
      <alignment horizontal="right" vertical="center"/>
    </xf>
    <xf numFmtId="0" fontId="0" fillId="0" borderId="333" xfId="0" applyBorder="1" applyAlignment="1">
      <alignment horizontal="left" vertical="center"/>
    </xf>
    <xf numFmtId="0" fontId="0" fillId="0" borderId="59" xfId="0" applyBorder="1" applyAlignment="1">
      <alignment horizontal="left" vertical="center"/>
    </xf>
    <xf numFmtId="0" fontId="0" fillId="0" borderId="58" xfId="0" applyBorder="1" applyAlignment="1">
      <alignment horizontal="left" vertical="center"/>
    </xf>
    <xf numFmtId="0" fontId="0" fillId="0" borderId="98" xfId="0" applyBorder="1" applyAlignment="1">
      <alignment vertical="center"/>
    </xf>
    <xf numFmtId="0" fontId="0" fillId="0" borderId="18" xfId="0" applyBorder="1" applyAlignment="1">
      <alignment vertical="center"/>
    </xf>
    <xf numFmtId="0" fontId="0" fillId="0" borderId="345" xfId="0" applyBorder="1" applyAlignment="1">
      <alignment horizontal="center" vertical="center"/>
    </xf>
    <xf numFmtId="0" fontId="0" fillId="0" borderId="150" xfId="0" applyBorder="1" applyAlignment="1">
      <alignment horizontal="center" vertical="center"/>
    </xf>
    <xf numFmtId="0" fontId="0" fillId="0" borderId="346" xfId="0" applyBorder="1" applyAlignment="1">
      <alignment horizontal="center" vertical="center"/>
    </xf>
    <xf numFmtId="0" fontId="7" fillId="0" borderId="0" xfId="0" applyFont="1" applyBorder="1" applyAlignment="1">
      <alignment horizontal="center" vertical="center"/>
    </xf>
    <xf numFmtId="0" fontId="7" fillId="0" borderId="72" xfId="0" applyFont="1" applyBorder="1" applyAlignment="1">
      <alignment vertical="center"/>
    </xf>
    <xf numFmtId="0" fontId="7" fillId="0" borderId="67" xfId="0" applyFont="1" applyBorder="1" applyAlignment="1">
      <alignment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180" fontId="7" fillId="0" borderId="69" xfId="0" applyNumberFormat="1" applyFont="1" applyBorder="1" applyAlignment="1">
      <alignment horizontal="center" vertical="center"/>
    </xf>
    <xf numFmtId="180" fontId="7" fillId="0" borderId="67" xfId="0" applyNumberFormat="1" applyFont="1" applyBorder="1" applyAlignment="1">
      <alignment horizontal="center" vertical="center"/>
    </xf>
    <xf numFmtId="0" fontId="7" fillId="0" borderId="306" xfId="0" applyFont="1" applyBorder="1" applyAlignment="1">
      <alignment vertical="center"/>
    </xf>
    <xf numFmtId="0" fontId="7" fillId="0" borderId="94" xfId="0" applyFont="1" applyBorder="1" applyAlignment="1">
      <alignment vertical="center"/>
    </xf>
    <xf numFmtId="0" fontId="7" fillId="0" borderId="347" xfId="0" applyFont="1" applyBorder="1" applyAlignment="1">
      <alignment vertical="center"/>
    </xf>
    <xf numFmtId="0" fontId="7" fillId="0" borderId="348" xfId="0" applyFont="1" applyBorder="1" applyAlignment="1">
      <alignment vertical="center"/>
    </xf>
    <xf numFmtId="0" fontId="7" fillId="0" borderId="349" xfId="0" applyFont="1" applyBorder="1" applyAlignment="1">
      <alignment horizontal="center" vertical="center"/>
    </xf>
    <xf numFmtId="0" fontId="7" fillId="0" borderId="309" xfId="0" applyFont="1" applyBorder="1" applyAlignment="1">
      <alignment horizontal="center" vertical="center"/>
    </xf>
    <xf numFmtId="0" fontId="7" fillId="0" borderId="130" xfId="0" applyFont="1" applyBorder="1" applyAlignment="1">
      <alignment horizontal="center" vertical="center"/>
    </xf>
    <xf numFmtId="0" fontId="7" fillId="0" borderId="350" xfId="0" applyFont="1" applyBorder="1" applyAlignment="1">
      <alignment horizontal="center" vertical="center"/>
    </xf>
    <xf numFmtId="0" fontId="0" fillId="0" borderId="351" xfId="0" applyBorder="1" applyAlignment="1">
      <alignment horizontal="center" vertical="center"/>
    </xf>
    <xf numFmtId="0" fontId="0" fillId="0" borderId="352" xfId="0" applyBorder="1" applyAlignment="1">
      <alignment horizontal="center" vertical="center"/>
    </xf>
    <xf numFmtId="0" fontId="22" fillId="0" borderId="318" xfId="0" applyFont="1" applyBorder="1" applyAlignment="1">
      <alignment vertical="center" wrapText="1"/>
    </xf>
    <xf numFmtId="0" fontId="7" fillId="0" borderId="312" xfId="0" applyFont="1" applyBorder="1" applyAlignment="1">
      <alignment horizontal="center" vertical="center"/>
    </xf>
    <xf numFmtId="0" fontId="7" fillId="0" borderId="197" xfId="0" applyFont="1" applyBorder="1" applyAlignment="1">
      <alignment horizontal="right" vertical="center"/>
    </xf>
    <xf numFmtId="0" fontId="7" fillId="0" borderId="312" xfId="0" applyFont="1" applyBorder="1" applyAlignment="1">
      <alignment horizontal="right" vertical="center"/>
    </xf>
    <xf numFmtId="0" fontId="7" fillId="0" borderId="197" xfId="0" applyFont="1" applyBorder="1" applyAlignment="1">
      <alignment horizontal="center" vertical="center"/>
    </xf>
    <xf numFmtId="0" fontId="7" fillId="0" borderId="307" xfId="0" applyFont="1" applyBorder="1" applyAlignment="1">
      <alignment horizontal="right" vertical="center"/>
    </xf>
    <xf numFmtId="0" fontId="21" fillId="0" borderId="0" xfId="0" applyFont="1" applyAlignment="1">
      <alignment horizontal="center" vertical="center"/>
    </xf>
    <xf numFmtId="0" fontId="18" fillId="0" borderId="0" xfId="0" applyFont="1" applyAlignment="1">
      <alignment horizontal="center"/>
    </xf>
    <xf numFmtId="0" fontId="7" fillId="0" borderId="353" xfId="0" applyFont="1" applyBorder="1" applyAlignment="1">
      <alignment horizontal="center" vertical="center"/>
    </xf>
    <xf numFmtId="0" fontId="7" fillId="0" borderId="354" xfId="0" applyFont="1" applyBorder="1" applyAlignment="1">
      <alignment horizontal="center" vertical="center"/>
    </xf>
    <xf numFmtId="0" fontId="7" fillId="0" borderId="75" xfId="0" applyFont="1" applyBorder="1" applyAlignment="1">
      <alignment horizontal="center" vertical="center"/>
    </xf>
    <xf numFmtId="0" fontId="7" fillId="0" borderId="209" xfId="0" applyFont="1" applyBorder="1" applyAlignment="1">
      <alignment horizontal="center" vertical="center"/>
    </xf>
    <xf numFmtId="0" fontId="7" fillId="0" borderId="74" xfId="0" applyFont="1" applyBorder="1" applyAlignment="1">
      <alignment horizontal="center" vertical="center"/>
    </xf>
    <xf numFmtId="0" fontId="7" fillId="0" borderId="355" xfId="0" applyFont="1" applyBorder="1" applyAlignment="1">
      <alignment horizontal="center" vertical="center"/>
    </xf>
    <xf numFmtId="0" fontId="7" fillId="0" borderId="356" xfId="0" applyFont="1" applyBorder="1" applyAlignment="1">
      <alignment horizontal="center" vertical="center"/>
    </xf>
    <xf numFmtId="0" fontId="7" fillId="0" borderId="0" xfId="0" applyFont="1" applyBorder="1" applyAlignment="1">
      <alignment vertical="center" wrapText="1"/>
    </xf>
    <xf numFmtId="0" fontId="7" fillId="0" borderId="99" xfId="0" applyFont="1" applyBorder="1" applyAlignment="1">
      <alignment vertical="center" wrapText="1"/>
    </xf>
    <xf numFmtId="0" fontId="7" fillId="0" borderId="127" xfId="0" applyFont="1" applyBorder="1" applyAlignment="1">
      <alignment horizontal="center" vertical="center"/>
    </xf>
    <xf numFmtId="0" fontId="7" fillId="0" borderId="69" xfId="0" applyFont="1" applyBorder="1" applyAlignment="1">
      <alignment horizontal="center" vertical="center"/>
    </xf>
    <xf numFmtId="179" fontId="7" fillId="0" borderId="127" xfId="0" applyNumberFormat="1" applyFont="1" applyBorder="1" applyAlignment="1">
      <alignment horizontal="center" vertical="center"/>
    </xf>
    <xf numFmtId="179" fontId="7" fillId="0" borderId="67" xfId="0" applyNumberFormat="1" applyFont="1" applyBorder="1" applyAlignment="1">
      <alignment horizontal="center" vertical="center"/>
    </xf>
    <xf numFmtId="0" fontId="7" fillId="0" borderId="189" xfId="0" applyFont="1" applyBorder="1" applyAlignment="1">
      <alignment horizontal="left" vertical="center"/>
    </xf>
    <xf numFmtId="0" fontId="7" fillId="0" borderId="69" xfId="0" applyFont="1" applyBorder="1" applyAlignment="1">
      <alignment horizontal="left" vertical="center"/>
    </xf>
    <xf numFmtId="0" fontId="7" fillId="0" borderId="98" xfId="0" applyFont="1" applyBorder="1" applyAlignment="1">
      <alignment horizontal="center" vertical="center"/>
    </xf>
    <xf numFmtId="179" fontId="7" fillId="0" borderId="130" xfId="0" applyNumberFormat="1" applyFont="1" applyBorder="1" applyAlignment="1">
      <alignment horizontal="center" vertical="center"/>
    </xf>
    <xf numFmtId="0" fontId="7" fillId="0" borderId="357" xfId="0" applyFont="1" applyBorder="1" applyAlignment="1">
      <alignment horizontal="center" vertical="center"/>
    </xf>
    <xf numFmtId="0" fontId="7" fillId="0" borderId="358" xfId="0" applyFont="1" applyBorder="1" applyAlignment="1">
      <alignment horizontal="center" vertical="center"/>
    </xf>
    <xf numFmtId="0" fontId="7" fillId="0" borderId="332" xfId="0" applyFont="1" applyBorder="1" applyAlignment="1">
      <alignment horizontal="center" vertical="center"/>
    </xf>
    <xf numFmtId="0" fontId="7" fillId="0" borderId="359" xfId="0" applyFont="1" applyBorder="1" applyAlignment="1">
      <alignment horizontal="center" vertical="center"/>
    </xf>
    <xf numFmtId="0" fontId="7" fillId="0" borderId="360" xfId="0" applyFont="1" applyBorder="1" applyAlignment="1">
      <alignment horizontal="center" vertical="center"/>
    </xf>
    <xf numFmtId="0" fontId="7" fillId="0" borderId="361" xfId="0" applyFont="1" applyBorder="1" applyAlignment="1">
      <alignment horizontal="center" vertical="center"/>
    </xf>
    <xf numFmtId="0" fontId="7" fillId="0" borderId="70" xfId="0" applyFont="1" applyBorder="1" applyAlignment="1">
      <alignment vertical="center"/>
    </xf>
    <xf numFmtId="0" fontId="7" fillId="0" borderId="66" xfId="0" applyFont="1" applyBorder="1" applyAlignment="1">
      <alignment vertical="center"/>
    </xf>
    <xf numFmtId="0" fontId="7" fillId="0" borderId="26" xfId="0" applyFont="1" applyBorder="1" applyAlignment="1">
      <alignment horizontal="center" vertical="center"/>
    </xf>
    <xf numFmtId="0" fontId="7" fillId="0" borderId="66" xfId="0" applyFont="1" applyBorder="1" applyAlignment="1">
      <alignment horizontal="center" vertical="center"/>
    </xf>
    <xf numFmtId="0" fontId="7" fillId="0" borderId="28" xfId="0" applyFont="1" applyBorder="1" applyAlignment="1">
      <alignment horizontal="center" vertical="center"/>
    </xf>
    <xf numFmtId="0" fontId="7" fillId="0" borderId="362" xfId="0" applyFont="1" applyBorder="1" applyAlignment="1">
      <alignment horizontal="center" vertical="center"/>
    </xf>
    <xf numFmtId="0" fontId="7" fillId="0" borderId="169" xfId="0" applyFont="1" applyBorder="1" applyAlignment="1">
      <alignment horizontal="center" vertical="center"/>
    </xf>
    <xf numFmtId="0" fontId="7" fillId="0" borderId="98" xfId="0" applyFont="1" applyBorder="1" applyAlignment="1">
      <alignment vertical="center"/>
    </xf>
    <xf numFmtId="185" fontId="7" fillId="0" borderId="306" xfId="0" applyNumberFormat="1" applyFont="1" applyBorder="1" applyAlignment="1">
      <alignment horizontal="center" vertical="center"/>
    </xf>
    <xf numFmtId="185" fontId="7" fillId="0" borderId="94" xfId="0" applyNumberFormat="1" applyFont="1" applyBorder="1" applyAlignment="1">
      <alignment horizontal="center" vertical="center"/>
    </xf>
    <xf numFmtId="185" fontId="7" fillId="0" borderId="11" xfId="0" applyNumberFormat="1" applyFont="1" applyBorder="1" applyAlignment="1">
      <alignment horizontal="center" vertical="center"/>
    </xf>
    <xf numFmtId="0" fontId="7" fillId="0" borderId="43" xfId="0" applyFont="1" applyBorder="1" applyAlignment="1">
      <alignment vertical="center"/>
    </xf>
    <xf numFmtId="0" fontId="7" fillId="0" borderId="0" xfId="0" applyFont="1" applyBorder="1" applyAlignment="1">
      <alignment vertical="center"/>
    </xf>
    <xf numFmtId="0" fontId="7" fillId="0" borderId="51" xfId="0" applyFont="1" applyBorder="1" applyAlignment="1">
      <alignment horizontal="center" vertical="center"/>
    </xf>
    <xf numFmtId="0" fontId="7" fillId="0" borderId="44" xfId="0" applyFont="1" applyBorder="1" applyAlignment="1">
      <alignment horizontal="center" vertical="center"/>
    </xf>
    <xf numFmtId="0" fontId="7" fillId="0" borderId="53" xfId="0" applyFont="1" applyBorder="1" applyAlignment="1">
      <alignment vertical="center"/>
    </xf>
    <xf numFmtId="185" fontId="7" fillId="0" borderId="52" xfId="0" applyNumberFormat="1" applyFont="1" applyBorder="1" applyAlignment="1">
      <alignment horizontal="center" vertical="center"/>
    </xf>
    <xf numFmtId="185" fontId="7" fillId="0" borderId="53" xfId="0" applyNumberFormat="1" applyFont="1" applyBorder="1" applyAlignment="1">
      <alignment horizontal="center" vertical="center"/>
    </xf>
    <xf numFmtId="185" fontId="7" fillId="0" borderId="50" xfId="0" applyNumberFormat="1" applyFont="1" applyBorder="1" applyAlignment="1">
      <alignment horizontal="center" vertical="center"/>
    </xf>
    <xf numFmtId="0" fontId="7" fillId="0" borderId="189" xfId="0" applyFont="1" applyBorder="1" applyAlignment="1">
      <alignment vertical="center"/>
    </xf>
    <xf numFmtId="0" fontId="7" fillId="0" borderId="126" xfId="0" applyFont="1" applyBorder="1" applyAlignment="1">
      <alignment horizontal="center" vertical="center"/>
    </xf>
    <xf numFmtId="0" fontId="7" fillId="0" borderId="145" xfId="0" applyFont="1" applyBorder="1" applyAlignment="1">
      <alignment horizontal="center" vertical="center"/>
    </xf>
    <xf numFmtId="0" fontId="7" fillId="0" borderId="130" xfId="0" applyFont="1" applyBorder="1" applyAlignment="1">
      <alignment vertical="center"/>
    </xf>
    <xf numFmtId="0" fontId="7" fillId="0" borderId="127" xfId="0" applyFont="1" applyBorder="1" applyAlignment="1">
      <alignment vertical="center"/>
    </xf>
    <xf numFmtId="0" fontId="7" fillId="0" borderId="126" xfId="0" applyFont="1" applyBorder="1" applyAlignment="1">
      <alignment vertical="center"/>
    </xf>
    <xf numFmtId="0" fontId="7" fillId="0" borderId="69" xfId="0" applyFont="1" applyBorder="1" applyAlignment="1">
      <alignment vertical="center"/>
    </xf>
    <xf numFmtId="0" fontId="7" fillId="0" borderId="145" xfId="0" applyFont="1" applyBorder="1" applyAlignment="1">
      <alignment vertical="center"/>
    </xf>
    <xf numFmtId="0" fontId="7" fillId="0" borderId="135" xfId="0" applyFont="1" applyBorder="1" applyAlignment="1">
      <alignment horizontal="center" vertical="center"/>
    </xf>
    <xf numFmtId="0" fontId="7" fillId="0" borderId="53" xfId="0" applyFont="1" applyBorder="1" applyAlignment="1">
      <alignment horizontal="center" vertical="center"/>
    </xf>
    <xf numFmtId="0" fontId="7" fillId="0" borderId="73" xfId="0" applyFont="1" applyBorder="1" applyAlignment="1">
      <alignment horizontal="center" vertical="center"/>
    </xf>
    <xf numFmtId="0" fontId="7" fillId="0" borderId="43" xfId="0" applyFont="1" applyBorder="1" applyAlignment="1">
      <alignment horizontal="center" vertical="center"/>
    </xf>
    <xf numFmtId="0" fontId="7" fillId="0" borderId="79" xfId="0" applyFont="1" applyBorder="1" applyAlignment="1">
      <alignment horizontal="center" vertical="center"/>
    </xf>
    <xf numFmtId="0" fontId="7" fillId="0" borderId="34" xfId="0" applyFont="1" applyBorder="1" applyAlignment="1">
      <alignment horizontal="center" vertical="center"/>
    </xf>
    <xf numFmtId="0" fontId="7" fillId="0" borderId="46" xfId="0" applyFont="1" applyBorder="1" applyAlignment="1">
      <alignment horizontal="center" vertical="center"/>
    </xf>
    <xf numFmtId="0" fontId="7" fillId="0" borderId="54" xfId="0" applyFont="1" applyBorder="1" applyAlignment="1">
      <alignment horizontal="center" vertical="center"/>
    </xf>
    <xf numFmtId="178" fontId="7" fillId="0" borderId="98" xfId="0" applyNumberFormat="1" applyFont="1" applyBorder="1" applyAlignment="1">
      <alignment horizontal="center" vertical="center"/>
    </xf>
    <xf numFmtId="178" fontId="0" fillId="0" borderId="18" xfId="0" applyNumberFormat="1" applyBorder="1" applyAlignment="1">
      <alignment horizontal="center" vertical="center"/>
    </xf>
    <xf numFmtId="0" fontId="7" fillId="0" borderId="18" xfId="0" applyFont="1" applyBorder="1" applyAlignment="1">
      <alignment vertical="center"/>
    </xf>
    <xf numFmtId="178" fontId="7" fillId="0" borderId="54" xfId="0" applyNumberFormat="1" applyFont="1" applyBorder="1" applyAlignment="1">
      <alignment horizontal="center" vertical="center"/>
    </xf>
    <xf numFmtId="178" fontId="7" fillId="0" borderId="66" xfId="0" applyNumberFormat="1" applyFont="1" applyBorder="1" applyAlignment="1">
      <alignment horizontal="center" vertical="center"/>
    </xf>
    <xf numFmtId="0" fontId="7" fillId="0" borderId="29" xfId="0" applyFont="1" applyBorder="1" applyAlignment="1">
      <alignment horizontal="center" vertical="center"/>
    </xf>
    <xf numFmtId="0" fontId="7" fillId="0" borderId="26" xfId="0" applyFont="1" applyFill="1" applyBorder="1" applyAlignment="1">
      <alignment horizontal="center" vertical="center"/>
    </xf>
    <xf numFmtId="0" fontId="7" fillId="0" borderId="66" xfId="0" applyFont="1" applyFill="1" applyBorder="1" applyAlignment="1">
      <alignment horizontal="center" vertical="center"/>
    </xf>
    <xf numFmtId="0" fontId="7" fillId="0" borderId="363" xfId="0" applyFont="1" applyBorder="1" applyAlignment="1">
      <alignment horizontal="center" vertical="center"/>
    </xf>
    <xf numFmtId="0" fontId="7" fillId="0" borderId="138" xfId="0" applyFont="1" applyBorder="1" applyAlignment="1">
      <alignment horizontal="center" vertical="center"/>
    </xf>
    <xf numFmtId="0" fontId="7" fillId="0" borderId="140" xfId="0" applyFont="1" applyBorder="1" applyAlignment="1">
      <alignment horizontal="center" vertical="center"/>
    </xf>
    <xf numFmtId="0" fontId="7" fillId="0" borderId="364" xfId="0" applyFont="1" applyBorder="1" applyAlignment="1">
      <alignment horizontal="center" vertical="center"/>
    </xf>
    <xf numFmtId="0" fontId="0" fillId="0" borderId="96" xfId="0" applyBorder="1" applyAlignment="1">
      <alignment horizontal="center" vertical="center"/>
    </xf>
    <xf numFmtId="179" fontId="7" fillId="0" borderId="69" xfId="0" applyNumberFormat="1" applyFont="1" applyBorder="1" applyAlignment="1">
      <alignment horizontal="center" vertical="center"/>
    </xf>
    <xf numFmtId="0" fontId="7" fillId="0" borderId="365" xfId="0" applyFont="1" applyBorder="1" applyAlignment="1">
      <alignment horizontal="center" vertical="center"/>
    </xf>
    <xf numFmtId="185" fontId="7" fillId="0" borderId="0" xfId="0" applyNumberFormat="1" applyFont="1" applyBorder="1" applyAlignment="1">
      <alignment horizontal="center" vertical="center"/>
    </xf>
    <xf numFmtId="0" fontId="7" fillId="0" borderId="306" xfId="0" applyFont="1" applyBorder="1" applyAlignment="1">
      <alignment horizontal="center" vertical="center"/>
    </xf>
    <xf numFmtId="0" fontId="7" fillId="0" borderId="94" xfId="0" applyFont="1" applyBorder="1" applyAlignment="1">
      <alignment horizontal="center" vertical="center"/>
    </xf>
    <xf numFmtId="0" fontId="7" fillId="0" borderId="11" xfId="0" applyFont="1" applyBorder="1" applyAlignment="1">
      <alignment horizontal="center" vertical="center"/>
    </xf>
    <xf numFmtId="0" fontId="0" fillId="0" borderId="173" xfId="0" applyBorder="1" applyAlignment="1">
      <alignment horizontal="center" vertical="center"/>
    </xf>
    <xf numFmtId="0" fontId="7" fillId="0" borderId="69" xfId="0" applyFont="1" applyFill="1" applyBorder="1" applyAlignment="1">
      <alignment horizontal="center" vertical="center"/>
    </xf>
    <xf numFmtId="0" fontId="7" fillId="0" borderId="67" xfId="0" applyFont="1" applyFill="1" applyBorder="1" applyAlignment="1">
      <alignment horizontal="center" vertical="center"/>
    </xf>
    <xf numFmtId="190" fontId="7" fillId="0" borderId="50" xfId="0" applyNumberFormat="1" applyFont="1" applyBorder="1" applyAlignment="1">
      <alignment horizontal="center" vertical="center"/>
    </xf>
    <xf numFmtId="190" fontId="7" fillId="0" borderId="53" xfId="0" applyNumberFormat="1" applyFont="1" applyBorder="1" applyAlignment="1">
      <alignment horizontal="center" vertical="center"/>
    </xf>
    <xf numFmtId="190" fontId="7" fillId="0" borderId="306" xfId="0" applyNumberFormat="1" applyFont="1" applyBorder="1" applyAlignment="1">
      <alignment horizontal="center" vertical="center"/>
    </xf>
    <xf numFmtId="190" fontId="7" fillId="0" borderId="94" xfId="0" applyNumberFormat="1" applyFont="1" applyBorder="1" applyAlignment="1">
      <alignment horizontal="center" vertical="center"/>
    </xf>
    <xf numFmtId="190" fontId="7" fillId="0" borderId="52" xfId="0" applyNumberFormat="1" applyFont="1" applyBorder="1" applyAlignment="1">
      <alignment horizontal="center" vertical="center"/>
    </xf>
    <xf numFmtId="190" fontId="7" fillId="0" borderId="11" xfId="0" applyNumberFormat="1" applyFont="1" applyBorder="1" applyAlignment="1">
      <alignment horizontal="center" vertical="center"/>
    </xf>
    <xf numFmtId="180" fontId="7" fillId="0" borderId="10" xfId="0" applyNumberFormat="1" applyFont="1" applyBorder="1" applyAlignment="1">
      <alignment horizontal="right" vertical="center"/>
    </xf>
    <xf numFmtId="0" fontId="0" fillId="0" borderId="10" xfId="0" applyBorder="1" applyAlignment="1">
      <alignment vertical="center"/>
    </xf>
    <xf numFmtId="0" fontId="0" fillId="0" borderId="109" xfId="0" applyBorder="1" applyAlignment="1">
      <alignment vertical="center"/>
    </xf>
    <xf numFmtId="0" fontId="7" fillId="0" borderId="82" xfId="0" applyFont="1" applyBorder="1" applyAlignment="1" quotePrefix="1">
      <alignment horizontal="center" vertical="center"/>
    </xf>
    <xf numFmtId="0" fontId="0" fillId="0" borderId="83" xfId="0" applyBorder="1" applyAlignment="1">
      <alignment vertical="center"/>
    </xf>
    <xf numFmtId="38" fontId="7" fillId="0" borderId="82" xfId="49" applyFont="1" applyBorder="1" applyAlignment="1">
      <alignment horizontal="right" vertical="center"/>
    </xf>
    <xf numFmtId="38" fontId="7" fillId="0" borderId="10" xfId="49" applyFont="1" applyBorder="1" applyAlignment="1">
      <alignment horizontal="right" vertical="center"/>
    </xf>
    <xf numFmtId="0" fontId="0" fillId="0" borderId="85" xfId="0" applyBorder="1" applyAlignment="1">
      <alignment horizontal="center" vertical="center"/>
    </xf>
    <xf numFmtId="0" fontId="0" fillId="0" borderId="197" xfId="0" applyBorder="1" applyAlignment="1">
      <alignment vertical="center"/>
    </xf>
    <xf numFmtId="0" fontId="0" fillId="0" borderId="190" xfId="0" applyBorder="1" applyAlignment="1">
      <alignment vertical="center"/>
    </xf>
    <xf numFmtId="0" fontId="0" fillId="0" borderId="307" xfId="0" applyBorder="1" applyAlignment="1">
      <alignment vertical="center"/>
    </xf>
    <xf numFmtId="0" fontId="0" fillId="0" borderId="116" xfId="0" applyBorder="1" applyAlignment="1">
      <alignment horizontal="center" vertical="center"/>
    </xf>
    <xf numFmtId="0" fontId="7" fillId="0" borderId="48" xfId="0" applyFont="1" applyBorder="1" applyAlignment="1">
      <alignment horizontal="center" vertical="center"/>
    </xf>
    <xf numFmtId="0" fontId="0" fillId="0" borderId="48" xfId="0" applyBorder="1" applyAlignment="1">
      <alignment horizontal="center" vertical="center"/>
    </xf>
    <xf numFmtId="0" fontId="7" fillId="0" borderId="49" xfId="0" applyFont="1" applyBorder="1" applyAlignment="1" quotePrefix="1">
      <alignment horizontal="center" vertical="center"/>
    </xf>
    <xf numFmtId="0" fontId="0" fillId="0" borderId="112" xfId="0" applyBorder="1" applyAlignment="1">
      <alignment horizontal="center" vertical="center"/>
    </xf>
    <xf numFmtId="0" fontId="7" fillId="0" borderId="201" xfId="0" applyFont="1" applyBorder="1" applyAlignment="1" quotePrefix="1">
      <alignment horizontal="center" vertical="center"/>
    </xf>
    <xf numFmtId="0" fontId="0" fillId="0" borderId="112" xfId="0" applyBorder="1" applyAlignment="1">
      <alignment vertical="center"/>
    </xf>
    <xf numFmtId="0" fontId="0" fillId="0" borderId="111" xfId="0" applyBorder="1" applyAlignment="1">
      <alignment horizontal="center" vertical="center"/>
    </xf>
    <xf numFmtId="0" fontId="0" fillId="0" borderId="158" xfId="0" applyBorder="1" applyAlignment="1">
      <alignment horizontal="center" vertical="center"/>
    </xf>
    <xf numFmtId="0" fontId="7" fillId="0" borderId="136" xfId="0" applyFont="1" applyBorder="1" applyAlignment="1" quotePrefix="1">
      <alignment horizontal="center" vertical="center"/>
    </xf>
    <xf numFmtId="0" fontId="0" fillId="0" borderId="111" xfId="0" applyBorder="1" applyAlignment="1">
      <alignment vertical="center"/>
    </xf>
    <xf numFmtId="178" fontId="7" fillId="0" borderId="10" xfId="0" applyNumberFormat="1" applyFont="1" applyBorder="1" applyAlignment="1">
      <alignment horizontal="center" vertical="center"/>
    </xf>
    <xf numFmtId="178" fontId="0" fillId="0" borderId="10" xfId="0" applyNumberFormat="1" applyBorder="1" applyAlignment="1">
      <alignment horizontal="center" vertical="center"/>
    </xf>
    <xf numFmtId="178" fontId="0" fillId="0" borderId="83" xfId="0" applyNumberFormat="1" applyBorder="1" applyAlignment="1">
      <alignment horizontal="center" vertical="center"/>
    </xf>
    <xf numFmtId="178" fontId="0" fillId="0" borderId="113" xfId="0" applyNumberFormat="1" applyBorder="1" applyAlignment="1">
      <alignment horizontal="center" vertical="center"/>
    </xf>
    <xf numFmtId="0" fontId="0" fillId="0" borderId="204" xfId="0" applyBorder="1" applyAlignment="1">
      <alignment horizontal="center" vertical="center"/>
    </xf>
    <xf numFmtId="176" fontId="7" fillId="0" borderId="200" xfId="0" applyNumberFormat="1" applyFont="1" applyBorder="1" applyAlignment="1">
      <alignment vertical="center"/>
    </xf>
    <xf numFmtId="180" fontId="7" fillId="0" borderId="201" xfId="0" applyNumberFormat="1" applyFont="1" applyBorder="1" applyAlignment="1">
      <alignment horizontal="center" vertical="center"/>
    </xf>
    <xf numFmtId="180" fontId="7" fillId="0" borderId="112" xfId="0" applyNumberFormat="1" applyFont="1" applyBorder="1" applyAlignment="1">
      <alignment horizontal="center" vertical="center"/>
    </xf>
    <xf numFmtId="200" fontId="7" fillId="0" borderId="201" xfId="0" applyNumberFormat="1" applyFont="1" applyBorder="1" applyAlignment="1">
      <alignment horizontal="center" vertical="center"/>
    </xf>
    <xf numFmtId="200" fontId="7" fillId="0" borderId="112" xfId="0" applyNumberFormat="1" applyFont="1" applyBorder="1" applyAlignment="1">
      <alignment horizontal="center" vertical="center"/>
    </xf>
    <xf numFmtId="178" fontId="7" fillId="0" borderId="109" xfId="0" applyNumberFormat="1" applyFont="1" applyBorder="1" applyAlignment="1">
      <alignment horizontal="center" vertical="center"/>
    </xf>
    <xf numFmtId="178" fontId="0" fillId="0" borderId="112" xfId="0" applyNumberFormat="1" applyBorder="1" applyAlignment="1">
      <alignment horizontal="center" vertical="center"/>
    </xf>
    <xf numFmtId="180" fontId="7" fillId="0" borderId="10" xfId="0" applyNumberFormat="1" applyFont="1" applyBorder="1" applyAlignment="1">
      <alignment horizontal="center" vertical="center"/>
    </xf>
    <xf numFmtId="180" fontId="0" fillId="0" borderId="83" xfId="0" applyNumberFormat="1" applyBorder="1" applyAlignment="1">
      <alignment horizontal="center" vertical="center"/>
    </xf>
    <xf numFmtId="200" fontId="7" fillId="0" borderId="82" xfId="0" applyNumberFormat="1" applyFont="1" applyBorder="1" applyAlignment="1">
      <alignment horizontal="center" vertical="center"/>
    </xf>
    <xf numFmtId="200" fontId="7" fillId="0" borderId="85" xfId="0" applyNumberFormat="1" applyFont="1" applyBorder="1" applyAlignment="1">
      <alignment horizontal="center" vertical="center"/>
    </xf>
    <xf numFmtId="200" fontId="7" fillId="0" borderId="83" xfId="0" applyNumberFormat="1" applyFont="1" applyBorder="1" applyAlignment="1">
      <alignment horizontal="center" vertical="center"/>
    </xf>
    <xf numFmtId="223" fontId="7" fillId="0" borderId="82" xfId="0" applyNumberFormat="1" applyFont="1" applyBorder="1" applyAlignment="1">
      <alignment horizontal="center" vertical="center"/>
    </xf>
    <xf numFmtId="223" fontId="7" fillId="0" borderId="85" xfId="0" applyNumberFormat="1"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228" fontId="7" fillId="0" borderId="10" xfId="0" applyNumberFormat="1" applyFont="1" applyBorder="1" applyAlignment="1">
      <alignment horizontal="center" vertical="center"/>
    </xf>
    <xf numFmtId="228" fontId="0" fillId="0" borderId="83" xfId="0" applyNumberFormat="1" applyBorder="1" applyAlignment="1">
      <alignment horizontal="center" vertical="center"/>
    </xf>
    <xf numFmtId="231" fontId="7" fillId="0" borderId="82" xfId="0" applyNumberFormat="1" applyFont="1" applyBorder="1" applyAlignment="1">
      <alignment horizontal="center" vertical="center"/>
    </xf>
    <xf numFmtId="231" fontId="0" fillId="0" borderId="85" xfId="0" applyNumberFormat="1" applyBorder="1" applyAlignment="1">
      <alignment horizontal="center" vertical="center"/>
    </xf>
    <xf numFmtId="0" fontId="7" fillId="0" borderId="115" xfId="0" applyFont="1" applyBorder="1" applyAlignment="1">
      <alignment horizontal="center" vertical="center"/>
    </xf>
    <xf numFmtId="0" fontId="7" fillId="0" borderId="366" xfId="0" applyFont="1" applyBorder="1" applyAlignment="1">
      <alignment horizontal="center" vertical="center"/>
    </xf>
    <xf numFmtId="0" fontId="5" fillId="0" borderId="325" xfId="0" applyFont="1" applyBorder="1" applyAlignment="1">
      <alignment vertical="center"/>
    </xf>
    <xf numFmtId="0" fontId="5" fillId="0" borderId="57" xfId="0" applyFont="1" applyBorder="1" applyAlignment="1">
      <alignment vertical="center"/>
    </xf>
    <xf numFmtId="0" fontId="7" fillId="0" borderId="258" xfId="0" applyFont="1" applyBorder="1" applyAlignment="1">
      <alignment horizontal="center" vertical="center"/>
    </xf>
    <xf numFmtId="0" fontId="7" fillId="0" borderId="178" xfId="0" applyFont="1" applyBorder="1" applyAlignment="1">
      <alignment horizontal="center" vertical="center"/>
    </xf>
    <xf numFmtId="0" fontId="7" fillId="0" borderId="287" xfId="0" applyFont="1" applyBorder="1" applyAlignment="1">
      <alignment horizontal="center" vertical="center"/>
    </xf>
    <xf numFmtId="0" fontId="0" fillId="0" borderId="178" xfId="0" applyBorder="1" applyAlignment="1">
      <alignment vertical="center"/>
    </xf>
    <xf numFmtId="0" fontId="0" fillId="0" borderId="287" xfId="0" applyBorder="1" applyAlignment="1">
      <alignment vertical="center"/>
    </xf>
    <xf numFmtId="0" fontId="7" fillId="0" borderId="178" xfId="0" applyFont="1" applyBorder="1" applyAlignment="1">
      <alignment horizontal="right" vertical="center"/>
    </xf>
    <xf numFmtId="0" fontId="0" fillId="0" borderId="174" xfId="0" applyBorder="1" applyAlignment="1">
      <alignment vertical="center"/>
    </xf>
    <xf numFmtId="0" fontId="7" fillId="0" borderId="367" xfId="0" applyFont="1" applyBorder="1" applyAlignment="1">
      <alignment vertical="center"/>
    </xf>
    <xf numFmtId="0" fontId="7" fillId="0" borderId="368" xfId="0" applyFont="1" applyBorder="1" applyAlignment="1">
      <alignment vertical="center"/>
    </xf>
    <xf numFmtId="0" fontId="28" fillId="0" borderId="369" xfId="0" applyFont="1" applyBorder="1" applyAlignment="1">
      <alignment horizontal="center" vertical="center"/>
    </xf>
    <xf numFmtId="0" fontId="29" fillId="0" borderId="150" xfId="0" applyFont="1" applyBorder="1" applyAlignment="1">
      <alignment horizontal="center" vertical="center"/>
    </xf>
    <xf numFmtId="0" fontId="7" fillId="0" borderId="150" xfId="0" applyFont="1" applyBorder="1" applyAlignment="1">
      <alignment horizontal="center" vertical="center"/>
    </xf>
    <xf numFmtId="0" fontId="28" fillId="0" borderId="150" xfId="0" applyFont="1" applyBorder="1" applyAlignment="1">
      <alignment horizontal="center" vertical="center"/>
    </xf>
    <xf numFmtId="0" fontId="28" fillId="0" borderId="370" xfId="0" applyFont="1" applyBorder="1" applyAlignment="1">
      <alignment horizontal="center" vertical="center"/>
    </xf>
    <xf numFmtId="223" fontId="7" fillId="0" borderId="201" xfId="0" applyNumberFormat="1" applyFont="1" applyBorder="1" applyAlignment="1">
      <alignment horizontal="center" vertical="center"/>
    </xf>
    <xf numFmtId="223" fontId="7" fillId="0" borderId="112" xfId="0" applyNumberFormat="1" applyFont="1" applyBorder="1" applyAlignment="1">
      <alignment horizontal="center" vertical="center"/>
    </xf>
    <xf numFmtId="223" fontId="7" fillId="0" borderId="83" xfId="0" applyNumberFormat="1" applyFont="1" applyBorder="1" applyAlignment="1">
      <alignment horizontal="center" vertical="center"/>
    </xf>
    <xf numFmtId="56" fontId="7" fillId="0" borderId="178" xfId="0" applyNumberFormat="1" applyFont="1" applyBorder="1" applyAlignment="1">
      <alignment horizontal="right" vertical="center"/>
    </xf>
    <xf numFmtId="0" fontId="7" fillId="0" borderId="105" xfId="0" applyFont="1" applyBorder="1" applyAlignment="1">
      <alignment horizontal="center" vertical="center"/>
    </xf>
    <xf numFmtId="0" fontId="7" fillId="0" borderId="319" xfId="0" applyFont="1" applyBorder="1" applyAlignment="1">
      <alignment horizontal="center" vertical="center"/>
    </xf>
    <xf numFmtId="0" fontId="7" fillId="0" borderId="48" xfId="0" applyFont="1" applyBorder="1" applyAlignment="1">
      <alignment vertical="center"/>
    </xf>
    <xf numFmtId="0" fontId="7" fillId="0" borderId="353" xfId="0" applyFont="1" applyBorder="1" applyAlignment="1">
      <alignment vertical="center"/>
    </xf>
    <xf numFmtId="0" fontId="7" fillId="0" borderId="107" xfId="0" applyFont="1" applyBorder="1" applyAlignment="1">
      <alignment vertical="center"/>
    </xf>
    <xf numFmtId="0" fontId="7" fillId="0" borderId="108" xfId="0" applyFont="1" applyBorder="1" applyAlignment="1">
      <alignment vertical="center"/>
    </xf>
    <xf numFmtId="0" fontId="7" fillId="0" borderId="106" xfId="0" applyFont="1" applyBorder="1" applyAlignment="1">
      <alignment vertical="center"/>
    </xf>
    <xf numFmtId="0" fontId="7" fillId="0" borderId="345" xfId="0" applyFont="1" applyBorder="1" applyAlignment="1">
      <alignment vertical="center"/>
    </xf>
    <xf numFmtId="0" fontId="7" fillId="0" borderId="150" xfId="0" applyFont="1" applyBorder="1" applyAlignment="1">
      <alignment vertical="center"/>
    </xf>
    <xf numFmtId="0" fontId="7" fillId="0" borderId="371" xfId="0" applyFont="1" applyBorder="1" applyAlignment="1">
      <alignment vertical="center"/>
    </xf>
    <xf numFmtId="0" fontId="7" fillId="0" borderId="254" xfId="0" applyFont="1" applyBorder="1" applyAlignment="1">
      <alignment horizontal="center" vertical="center"/>
    </xf>
    <xf numFmtId="0" fontId="7" fillId="0" borderId="252" xfId="0" applyFont="1" applyBorder="1" applyAlignment="1">
      <alignment horizontal="center" vertical="center"/>
    </xf>
    <xf numFmtId="0" fontId="7" fillId="0" borderId="205" xfId="0" applyFont="1" applyBorder="1" applyAlignment="1">
      <alignment horizontal="center" vertical="center"/>
    </xf>
    <xf numFmtId="0" fontId="7" fillId="0" borderId="85" xfId="0" applyFont="1" applyBorder="1" applyAlignment="1">
      <alignment horizontal="center" vertical="center"/>
    </xf>
    <xf numFmtId="176" fontId="7" fillId="0" borderId="10" xfId="0" applyNumberFormat="1" applyFont="1" applyBorder="1" applyAlignment="1">
      <alignment vertical="center"/>
    </xf>
    <xf numFmtId="0" fontId="7" fillId="0" borderId="76" xfId="0" applyFont="1" applyBorder="1" applyAlignment="1">
      <alignment vertical="center"/>
    </xf>
    <xf numFmtId="0" fontId="7" fillId="0" borderId="277" xfId="0" applyFont="1" applyBorder="1" applyAlignment="1">
      <alignment vertical="center"/>
    </xf>
    <xf numFmtId="0" fontId="7" fillId="0" borderId="10" xfId="0" applyFont="1" applyBorder="1" applyAlignment="1" quotePrefix="1">
      <alignment horizontal="center" vertical="center"/>
    </xf>
    <xf numFmtId="0" fontId="7" fillId="0" borderId="83" xfId="0" applyFont="1" applyBorder="1" applyAlignment="1" quotePrefix="1">
      <alignment horizontal="center" vertical="center"/>
    </xf>
    <xf numFmtId="0" fontId="7" fillId="0" borderId="109" xfId="0" applyFont="1" applyBorder="1" applyAlignment="1" quotePrefix="1">
      <alignment horizontal="center" vertical="center"/>
    </xf>
    <xf numFmtId="0" fontId="7" fillId="0" borderId="112" xfId="0" applyFont="1" applyBorder="1" applyAlignment="1" quotePrefix="1">
      <alignment horizontal="center" vertical="center"/>
    </xf>
    <xf numFmtId="0" fontId="7" fillId="0" borderId="366" xfId="0" applyFont="1" applyBorder="1" applyAlignment="1">
      <alignment vertical="center"/>
    </xf>
    <xf numFmtId="0" fontId="7" fillId="0" borderId="253" xfId="0" applyFont="1" applyBorder="1" applyAlignment="1">
      <alignment vertical="center"/>
    </xf>
    <xf numFmtId="0" fontId="7" fillId="0" borderId="204" xfId="0" applyFont="1" applyBorder="1" applyAlignment="1">
      <alignment vertical="center"/>
    </xf>
    <xf numFmtId="0" fontId="7" fillId="0" borderId="203" xfId="0" applyFont="1" applyBorder="1" applyAlignment="1" quotePrefix="1">
      <alignment horizontal="center" vertical="center"/>
    </xf>
    <xf numFmtId="0" fontId="7" fillId="0" borderId="253" xfId="0" applyFont="1" applyBorder="1" applyAlignment="1" quotePrefix="1">
      <alignment horizontal="center" vertical="center"/>
    </xf>
    <xf numFmtId="0" fontId="7" fillId="0" borderId="204" xfId="0" applyFont="1" applyBorder="1" applyAlignment="1" quotePrefix="1">
      <alignment horizontal="center" vertical="center"/>
    </xf>
    <xf numFmtId="0" fontId="7" fillId="0" borderId="332" xfId="0" applyFont="1" applyBorder="1" applyAlignment="1">
      <alignment vertical="center"/>
    </xf>
    <xf numFmtId="0" fontId="7" fillId="0" borderId="87" xfId="0" applyFont="1" applyBorder="1" applyAlignment="1" quotePrefix="1">
      <alignment horizontal="center" vertical="center"/>
    </xf>
    <xf numFmtId="0" fontId="7" fillId="0" borderId="90" xfId="0" applyFont="1" applyBorder="1" applyAlignment="1" quotePrefix="1">
      <alignment horizontal="center" vertical="center"/>
    </xf>
    <xf numFmtId="0" fontId="7" fillId="0" borderId="88" xfId="0" applyFont="1" applyBorder="1" applyAlignment="1" quotePrefix="1">
      <alignment horizontal="center" vertical="center"/>
    </xf>
    <xf numFmtId="0" fontId="7" fillId="0" borderId="87" xfId="0" applyFont="1" applyBorder="1" applyAlignment="1">
      <alignment horizontal="center" vertical="center"/>
    </xf>
    <xf numFmtId="0" fontId="7" fillId="0" borderId="90" xfId="0" applyFont="1" applyBorder="1" applyAlignment="1">
      <alignment horizontal="center" vertical="center"/>
    </xf>
    <xf numFmtId="0" fontId="7" fillId="0" borderId="372" xfId="0" applyFont="1" applyBorder="1" applyAlignment="1">
      <alignment vertical="center"/>
    </xf>
    <xf numFmtId="0" fontId="7" fillId="0" borderId="90" xfId="0" applyFont="1" applyBorder="1" applyAlignment="1">
      <alignment vertical="center"/>
    </xf>
    <xf numFmtId="0" fontId="7" fillId="0" borderId="88" xfId="0" applyFont="1" applyBorder="1" applyAlignment="1">
      <alignment vertical="center"/>
    </xf>
    <xf numFmtId="0" fontId="7" fillId="0" borderId="373" xfId="0" applyFont="1" applyBorder="1" applyAlignment="1">
      <alignment horizontal="center" vertical="center"/>
    </xf>
    <xf numFmtId="0" fontId="0" fillId="0" borderId="194" xfId="0" applyBorder="1" applyAlignment="1">
      <alignment horizontal="center" vertical="center"/>
    </xf>
    <xf numFmtId="0" fontId="7" fillId="0" borderId="374" xfId="0" applyFont="1" applyBorder="1" applyAlignment="1">
      <alignment vertical="center"/>
    </xf>
    <xf numFmtId="0" fontId="7" fillId="0" borderId="179" xfId="0" applyFont="1" applyBorder="1" applyAlignment="1">
      <alignment vertical="center"/>
    </xf>
    <xf numFmtId="0" fontId="7" fillId="0" borderId="374" xfId="0" applyFont="1" applyBorder="1" applyAlignment="1">
      <alignment horizontal="right" vertical="center"/>
    </xf>
    <xf numFmtId="0" fontId="7" fillId="0" borderId="179" xfId="0" applyFont="1" applyBorder="1" applyAlignment="1">
      <alignment horizontal="right" vertical="center"/>
    </xf>
    <xf numFmtId="0" fontId="7" fillId="0" borderId="244" xfId="0" applyFont="1" applyBorder="1" applyAlignment="1">
      <alignment horizontal="right" vertical="center"/>
    </xf>
    <xf numFmtId="0" fontId="7" fillId="0" borderId="54" xfId="0" applyFont="1" applyBorder="1" applyAlignment="1">
      <alignment vertical="center"/>
    </xf>
    <xf numFmtId="0" fontId="7" fillId="0" borderId="144" xfId="0" applyFont="1" applyBorder="1" applyAlignment="1">
      <alignment horizontal="center" vertical="center"/>
    </xf>
    <xf numFmtId="0" fontId="7" fillId="0" borderId="375" xfId="0" applyFont="1" applyBorder="1" applyAlignment="1">
      <alignment vertical="center"/>
    </xf>
    <xf numFmtId="0" fontId="7" fillId="0" borderId="376" xfId="0" applyFont="1" applyBorder="1" applyAlignment="1">
      <alignment vertical="center"/>
    </xf>
    <xf numFmtId="0" fontId="7" fillId="0" borderId="377" xfId="0" applyFont="1" applyBorder="1" applyAlignment="1">
      <alignment vertical="center"/>
    </xf>
    <xf numFmtId="0" fontId="7" fillId="0" borderId="151" xfId="0" applyFont="1" applyBorder="1" applyAlignment="1">
      <alignment vertical="center"/>
    </xf>
    <xf numFmtId="0" fontId="7" fillId="0" borderId="180" xfId="0" applyFont="1" applyBorder="1" applyAlignment="1">
      <alignment vertical="center"/>
    </xf>
    <xf numFmtId="0" fontId="7" fillId="0" borderId="378" xfId="0" applyFont="1" applyBorder="1" applyAlignment="1">
      <alignment vertical="center"/>
    </xf>
    <xf numFmtId="3" fontId="7" fillId="0" borderId="138" xfId="0" applyNumberFormat="1" applyFont="1" applyBorder="1" applyAlignment="1">
      <alignment vertical="center"/>
    </xf>
    <xf numFmtId="0" fontId="7" fillId="0" borderId="138" xfId="0" applyFont="1" applyBorder="1" applyAlignment="1">
      <alignment vertical="center"/>
    </xf>
    <xf numFmtId="0" fontId="7" fillId="0" borderId="73" xfId="0" applyFont="1" applyBorder="1" applyAlignment="1">
      <alignment vertical="center"/>
    </xf>
    <xf numFmtId="0" fontId="7" fillId="0" borderId="210" xfId="0" applyFont="1" applyBorder="1" applyAlignment="1">
      <alignment vertical="center"/>
    </xf>
    <xf numFmtId="0" fontId="7" fillId="0" borderId="379" xfId="0" applyFont="1" applyBorder="1" applyAlignment="1">
      <alignment vertical="center"/>
    </xf>
    <xf numFmtId="0" fontId="7" fillId="0" borderId="380" xfId="0" applyFont="1" applyBorder="1" applyAlignment="1">
      <alignment horizontal="center" vertical="center"/>
    </xf>
    <xf numFmtId="0" fontId="7" fillId="0" borderId="381" xfId="0" applyFont="1" applyBorder="1" applyAlignment="1">
      <alignment horizontal="center" vertical="center"/>
    </xf>
    <xf numFmtId="0" fontId="7" fillId="0" borderId="72" xfId="0" applyFont="1" applyBorder="1" applyAlignment="1">
      <alignment horizontal="center" vertical="center"/>
    </xf>
    <xf numFmtId="0" fontId="7" fillId="0" borderId="382" xfId="0" applyFont="1" applyBorder="1" applyAlignment="1">
      <alignment horizontal="center" vertical="center"/>
    </xf>
    <xf numFmtId="0" fontId="7" fillId="0" borderId="152" xfId="0" applyFont="1" applyBorder="1" applyAlignment="1">
      <alignment horizontal="center" vertical="center"/>
    </xf>
    <xf numFmtId="0" fontId="7" fillId="0" borderId="383" xfId="0" applyFont="1" applyBorder="1" applyAlignment="1">
      <alignment horizontal="center" vertical="center"/>
    </xf>
    <xf numFmtId="0" fontId="7" fillId="0" borderId="384" xfId="0" applyFont="1" applyBorder="1" applyAlignment="1">
      <alignment horizontal="center" vertical="center"/>
    </xf>
    <xf numFmtId="0" fontId="7" fillId="0" borderId="177" xfId="0" applyFont="1" applyBorder="1" applyAlignment="1">
      <alignment vertical="center"/>
    </xf>
    <xf numFmtId="0" fontId="7" fillId="0" borderId="385" xfId="0" applyFont="1" applyBorder="1" applyAlignment="1">
      <alignment vertical="center"/>
    </xf>
    <xf numFmtId="0" fontId="7" fillId="0" borderId="137" xfId="0" applyFont="1" applyBorder="1" applyAlignment="1">
      <alignment vertical="center"/>
    </xf>
    <xf numFmtId="0" fontId="7" fillId="0" borderId="70"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126"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104" xfId="0" applyFont="1" applyBorder="1" applyAlignment="1">
      <alignment horizontal="center" vertical="center" wrapText="1"/>
    </xf>
    <xf numFmtId="0" fontId="7" fillId="0" borderId="386" xfId="0" applyFont="1" applyBorder="1" applyAlignment="1">
      <alignment vertical="center"/>
    </xf>
    <xf numFmtId="0" fontId="7" fillId="0" borderId="211" xfId="0" applyFont="1" applyBorder="1" applyAlignment="1">
      <alignment vertical="center"/>
    </xf>
    <xf numFmtId="0" fontId="7" fillId="0" borderId="70" xfId="0" applyFont="1" applyBorder="1" applyAlignment="1">
      <alignment horizontal="center" vertical="center"/>
    </xf>
    <xf numFmtId="0" fontId="7" fillId="0" borderId="27" xfId="0" applyFont="1" applyBorder="1" applyAlignment="1">
      <alignment horizontal="center" vertical="center"/>
    </xf>
    <xf numFmtId="0" fontId="7" fillId="0" borderId="347" xfId="0" applyFont="1" applyBorder="1" applyAlignment="1">
      <alignment horizontal="center" vertical="center"/>
    </xf>
    <xf numFmtId="0" fontId="7" fillId="0" borderId="387" xfId="0" applyFont="1" applyBorder="1" applyAlignment="1">
      <alignment horizontal="center" vertical="center"/>
    </xf>
    <xf numFmtId="0" fontId="7" fillId="0" borderId="144" xfId="0" applyFont="1" applyBorder="1" applyAlignment="1">
      <alignment vertical="center"/>
    </xf>
    <xf numFmtId="0" fontId="10"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horizontal="center"/>
    </xf>
    <xf numFmtId="0" fontId="7" fillId="0" borderId="84" xfId="63" applyFont="1" applyBorder="1" applyAlignment="1">
      <alignment horizontal="center"/>
      <protection/>
    </xf>
    <xf numFmtId="0" fontId="7" fillId="0" borderId="317" xfId="63" applyFont="1" applyBorder="1" applyAlignment="1">
      <alignment horizontal="center"/>
      <protection/>
    </xf>
    <xf numFmtId="0" fontId="7" fillId="0" borderId="105" xfId="63" applyFont="1" applyBorder="1" applyAlignment="1">
      <alignment horizontal="center" vertical="center" wrapText="1"/>
      <protection/>
    </xf>
    <xf numFmtId="0" fontId="7" fillId="0" borderId="319" xfId="63" applyFont="1" applyBorder="1" applyAlignment="1">
      <alignment horizontal="center" vertical="center"/>
      <protection/>
    </xf>
    <xf numFmtId="0" fontId="7" fillId="0" borderId="324" xfId="63" applyFont="1" applyBorder="1" applyAlignment="1">
      <alignment horizontal="center" vertical="center" shrinkToFit="1"/>
      <protection/>
    </xf>
    <xf numFmtId="0" fontId="7" fillId="0" borderId="327" xfId="63" applyFont="1" applyBorder="1" applyAlignment="1">
      <alignment horizontal="center" vertical="center" shrinkToFit="1"/>
      <protection/>
    </xf>
    <xf numFmtId="0" fontId="7" fillId="0" borderId="388" xfId="63" applyFont="1" applyBorder="1" applyAlignment="1">
      <alignment horizontal="center" vertical="center" shrinkToFit="1"/>
      <protection/>
    </xf>
    <xf numFmtId="0" fontId="7" fillId="0" borderId="329" xfId="63" applyFont="1" applyBorder="1" applyAlignment="1">
      <alignment horizontal="center" vertical="center"/>
      <protection/>
    </xf>
    <xf numFmtId="0" fontId="7" fillId="0" borderId="105" xfId="63" applyFont="1" applyBorder="1" applyAlignment="1">
      <alignment horizontal="center" vertical="center"/>
      <protection/>
    </xf>
    <xf numFmtId="0" fontId="7" fillId="0" borderId="207" xfId="63" applyFont="1" applyBorder="1" applyAlignment="1">
      <alignment horizontal="center" vertical="center"/>
      <protection/>
    </xf>
    <xf numFmtId="0" fontId="7" fillId="0" borderId="389" xfId="63" applyFont="1" applyBorder="1" applyAlignment="1">
      <alignment horizontal="center" vertical="center"/>
      <protection/>
    </xf>
    <xf numFmtId="0" fontId="7" fillId="0" borderId="207" xfId="63" applyFont="1" applyBorder="1" applyAlignment="1">
      <alignment horizontal="center" vertical="center" wrapText="1"/>
      <protection/>
    </xf>
    <xf numFmtId="0" fontId="7" fillId="0" borderId="202" xfId="63" applyFont="1" applyBorder="1" applyAlignment="1">
      <alignment horizontal="center"/>
      <protection/>
    </xf>
    <xf numFmtId="0" fontId="7" fillId="0" borderId="390" xfId="63" applyFont="1" applyBorder="1" applyAlignment="1">
      <alignment horizontal="center"/>
      <protection/>
    </xf>
    <xf numFmtId="0" fontId="7" fillId="0" borderId="197" xfId="63" applyFont="1" applyFill="1" applyBorder="1" applyAlignment="1">
      <alignment horizontal="center" vertical="center"/>
      <protection/>
    </xf>
    <xf numFmtId="0" fontId="7" fillId="0" borderId="190" xfId="63" applyFont="1" applyFill="1" applyBorder="1" applyAlignment="1">
      <alignment horizontal="center" vertical="center"/>
      <protection/>
    </xf>
    <xf numFmtId="0" fontId="7" fillId="0" borderId="307" xfId="63" applyFont="1" applyFill="1" applyBorder="1" applyAlignment="1">
      <alignment horizontal="center" vertical="center"/>
      <protection/>
    </xf>
    <xf numFmtId="0" fontId="7" fillId="0" borderId="200" xfId="63" applyFont="1" applyBorder="1" applyAlignment="1">
      <alignment horizontal="center"/>
      <protection/>
    </xf>
    <xf numFmtId="0" fontId="7" fillId="0" borderId="328" xfId="63" applyFont="1" applyBorder="1" applyAlignment="1">
      <alignment horizontal="center"/>
      <protection/>
    </xf>
    <xf numFmtId="176" fontId="7" fillId="0" borderId="84" xfId="63" applyNumberFormat="1" applyFont="1" applyBorder="1" applyAlignment="1">
      <alignment horizontal="center"/>
      <protection/>
    </xf>
    <xf numFmtId="0" fontId="7" fillId="0" borderId="330" xfId="63" applyFont="1" applyBorder="1" applyAlignment="1">
      <alignment horizontal="center" vertical="center" shrinkToFit="1"/>
      <protection/>
    </xf>
    <xf numFmtId="0" fontId="7" fillId="0" borderId="391" xfId="63" applyFont="1" applyBorder="1" applyAlignment="1">
      <alignment horizontal="center" vertical="center" shrinkToFit="1"/>
      <protection/>
    </xf>
    <xf numFmtId="0" fontId="7" fillId="0" borderId="388" xfId="63" applyFont="1" applyBorder="1" applyAlignment="1">
      <alignment horizontal="center" vertical="center"/>
      <protection/>
    </xf>
    <xf numFmtId="0" fontId="7" fillId="0" borderId="324" xfId="63" applyFont="1" applyBorder="1" applyAlignment="1">
      <alignment horizontal="center" vertical="center"/>
      <protection/>
    </xf>
    <xf numFmtId="0" fontId="7" fillId="0" borderId="327" xfId="63" applyFont="1" applyBorder="1" applyAlignment="1">
      <alignment horizontal="center" vertical="center"/>
      <protection/>
    </xf>
    <xf numFmtId="0" fontId="0" fillId="0" borderId="29"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事前照査秋田" xfId="61"/>
    <cellStyle name="標準_様式-10（竿燈ｱｽｺﾝ）" xfId="62"/>
    <cellStyle name="標準_溶融スラグ分析表"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0</xdr:col>
      <xdr:colOff>0</xdr:colOff>
      <xdr:row>33</xdr:row>
      <xdr:rowOff>0</xdr:rowOff>
    </xdr:to>
    <xdr:sp>
      <xdr:nvSpPr>
        <xdr:cNvPr id="1" name="Rectangle 2"/>
        <xdr:cNvSpPr>
          <a:spLocks/>
        </xdr:cNvSpPr>
      </xdr:nvSpPr>
      <xdr:spPr>
        <a:xfrm>
          <a:off x="0" y="5343525"/>
          <a:ext cx="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447675</xdr:colOff>
      <xdr:row>31</xdr:row>
      <xdr:rowOff>85725</xdr:rowOff>
    </xdr:from>
    <xdr:to>
      <xdr:col>13</xdr:col>
      <xdr:colOff>1152525</xdr:colOff>
      <xdr:row>42</xdr:row>
      <xdr:rowOff>0</xdr:rowOff>
    </xdr:to>
    <xdr:sp>
      <xdr:nvSpPr>
        <xdr:cNvPr id="2" name="Rectangle 23"/>
        <xdr:cNvSpPr>
          <a:spLocks/>
        </xdr:cNvSpPr>
      </xdr:nvSpPr>
      <xdr:spPr>
        <a:xfrm>
          <a:off x="5286375" y="5124450"/>
          <a:ext cx="1819275" cy="14954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ファイルの提出に際して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このファイルは入力前の状態で約１ＭＢです。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溶融ｽﾗｸﾞを用いない場合、不必要なシートは削除のこと。</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542925</xdr:colOff>
      <xdr:row>8</xdr:row>
      <xdr:rowOff>66675</xdr:rowOff>
    </xdr:from>
    <xdr:to>
      <xdr:col>30</xdr:col>
      <xdr:colOff>9525</xdr:colOff>
      <xdr:row>10</xdr:row>
      <xdr:rowOff>266700</xdr:rowOff>
    </xdr:to>
    <xdr:sp>
      <xdr:nvSpPr>
        <xdr:cNvPr id="1" name="AutoShape 78"/>
        <xdr:cNvSpPr>
          <a:spLocks/>
        </xdr:cNvSpPr>
      </xdr:nvSpPr>
      <xdr:spPr>
        <a:xfrm>
          <a:off x="10953750" y="2095500"/>
          <a:ext cx="4267200" cy="752475"/>
        </a:xfrm>
        <a:prstGeom prst="borderCallout2">
          <a:avLst>
            <a:gd name="adj1" fmla="val -78569"/>
            <a:gd name="adj2" fmla="val -3166"/>
            <a:gd name="adj3" fmla="val -66518"/>
            <a:gd name="adj4" fmla="val -34810"/>
            <a:gd name="adj5" fmla="val -51787"/>
            <a:gd name="adj6" fmla="val -34810"/>
          </a:avLst>
        </a:prstGeom>
        <a:solidFill>
          <a:srgbClr val="FFFFFF"/>
        </a:solidFill>
        <a:ln w="9525" cmpd="sng">
          <a:solidFill>
            <a:srgbClr val="000000"/>
          </a:solidFill>
          <a:headEnd type="triangl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取り消し線で表記のこと。</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（認定証にコピーして使用するため）</a:t>
          </a:r>
          <a:r>
            <a:rPr lang="en-US" cap="none" sz="2000" b="0" i="0" u="none" baseline="0">
              <a:solidFill>
                <a:srgbClr val="000000"/>
              </a:solidFill>
              <a:latin typeface="ＭＳ Ｐゴシック"/>
              <a:ea typeface="ＭＳ Ｐゴシック"/>
              <a:cs typeface="ＭＳ Ｐゴシック"/>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533400</xdr:colOff>
      <xdr:row>13</xdr:row>
      <xdr:rowOff>266700</xdr:rowOff>
    </xdr:from>
    <xdr:to>
      <xdr:col>14</xdr:col>
      <xdr:colOff>609600</xdr:colOff>
      <xdr:row>14</xdr:row>
      <xdr:rowOff>190500</xdr:rowOff>
    </xdr:to>
    <xdr:sp>
      <xdr:nvSpPr>
        <xdr:cNvPr id="1" name="Oval 25"/>
        <xdr:cNvSpPr>
          <a:spLocks/>
        </xdr:cNvSpPr>
      </xdr:nvSpPr>
      <xdr:spPr>
        <a:xfrm>
          <a:off x="9677400" y="3838575"/>
          <a:ext cx="7620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533400</xdr:colOff>
      <xdr:row>15</xdr:row>
      <xdr:rowOff>0</xdr:rowOff>
    </xdr:from>
    <xdr:to>
      <xdr:col>14</xdr:col>
      <xdr:colOff>609600</xdr:colOff>
      <xdr:row>15</xdr:row>
      <xdr:rowOff>238125</xdr:rowOff>
    </xdr:to>
    <xdr:sp>
      <xdr:nvSpPr>
        <xdr:cNvPr id="2" name="Oval 26"/>
        <xdr:cNvSpPr>
          <a:spLocks/>
        </xdr:cNvSpPr>
      </xdr:nvSpPr>
      <xdr:spPr>
        <a:xfrm>
          <a:off x="9677400" y="4200525"/>
          <a:ext cx="7620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495300</xdr:colOff>
      <xdr:row>13</xdr:row>
      <xdr:rowOff>276225</xdr:rowOff>
    </xdr:from>
    <xdr:to>
      <xdr:col>13</xdr:col>
      <xdr:colOff>323850</xdr:colOff>
      <xdr:row>14</xdr:row>
      <xdr:rowOff>209550</xdr:rowOff>
    </xdr:to>
    <xdr:sp>
      <xdr:nvSpPr>
        <xdr:cNvPr id="3" name="Oval 37"/>
        <xdr:cNvSpPr>
          <a:spLocks/>
        </xdr:cNvSpPr>
      </xdr:nvSpPr>
      <xdr:spPr>
        <a:xfrm>
          <a:off x="8953500" y="3848100"/>
          <a:ext cx="5143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485775</xdr:colOff>
      <xdr:row>15</xdr:row>
      <xdr:rowOff>28575</xdr:rowOff>
    </xdr:from>
    <xdr:to>
      <xdr:col>13</xdr:col>
      <xdr:colOff>352425</xdr:colOff>
      <xdr:row>15</xdr:row>
      <xdr:rowOff>238125</xdr:rowOff>
    </xdr:to>
    <xdr:sp>
      <xdr:nvSpPr>
        <xdr:cNvPr id="4" name="Oval 38"/>
        <xdr:cNvSpPr>
          <a:spLocks/>
        </xdr:cNvSpPr>
      </xdr:nvSpPr>
      <xdr:spPr>
        <a:xfrm>
          <a:off x="8943975" y="4229100"/>
          <a:ext cx="5524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409575</xdr:colOff>
      <xdr:row>16</xdr:row>
      <xdr:rowOff>66675</xdr:rowOff>
    </xdr:from>
    <xdr:to>
      <xdr:col>13</xdr:col>
      <xdr:colOff>381000</xdr:colOff>
      <xdr:row>16</xdr:row>
      <xdr:rowOff>295275</xdr:rowOff>
    </xdr:to>
    <xdr:sp>
      <xdr:nvSpPr>
        <xdr:cNvPr id="5" name="Oval 39"/>
        <xdr:cNvSpPr>
          <a:spLocks/>
        </xdr:cNvSpPr>
      </xdr:nvSpPr>
      <xdr:spPr>
        <a:xfrm>
          <a:off x="8867775" y="4581525"/>
          <a:ext cx="6572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27</xdr:row>
      <xdr:rowOff>85725</xdr:rowOff>
    </xdr:from>
    <xdr:to>
      <xdr:col>3</xdr:col>
      <xdr:colOff>209550</xdr:colOff>
      <xdr:row>27</xdr:row>
      <xdr:rowOff>266700</xdr:rowOff>
    </xdr:to>
    <xdr:sp>
      <xdr:nvSpPr>
        <xdr:cNvPr id="6" name="Oval 40"/>
        <xdr:cNvSpPr>
          <a:spLocks/>
        </xdr:cNvSpPr>
      </xdr:nvSpPr>
      <xdr:spPr>
        <a:xfrm>
          <a:off x="2076450" y="8058150"/>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0</xdr:rowOff>
    </xdr:from>
    <xdr:to>
      <xdr:col>10</xdr:col>
      <xdr:colOff>0</xdr:colOff>
      <xdr:row>10</xdr:row>
      <xdr:rowOff>0</xdr:rowOff>
    </xdr:to>
    <xdr:sp>
      <xdr:nvSpPr>
        <xdr:cNvPr id="1" name="Line 7"/>
        <xdr:cNvSpPr>
          <a:spLocks/>
        </xdr:cNvSpPr>
      </xdr:nvSpPr>
      <xdr:spPr>
        <a:xfrm flipH="1">
          <a:off x="3705225" y="2085975"/>
          <a:ext cx="51435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xdr:row>
      <xdr:rowOff>0</xdr:rowOff>
    </xdr:from>
    <xdr:to>
      <xdr:col>29</xdr:col>
      <xdr:colOff>0</xdr:colOff>
      <xdr:row>10</xdr:row>
      <xdr:rowOff>0</xdr:rowOff>
    </xdr:to>
    <xdr:sp>
      <xdr:nvSpPr>
        <xdr:cNvPr id="2" name="Line 8"/>
        <xdr:cNvSpPr>
          <a:spLocks/>
        </xdr:cNvSpPr>
      </xdr:nvSpPr>
      <xdr:spPr>
        <a:xfrm flipH="1">
          <a:off x="11734800" y="2085975"/>
          <a:ext cx="51435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228600</xdr:colOff>
      <xdr:row>2</xdr:row>
      <xdr:rowOff>95250</xdr:rowOff>
    </xdr:from>
    <xdr:to>
      <xdr:col>59</xdr:col>
      <xdr:colOff>523875</xdr:colOff>
      <xdr:row>3</xdr:row>
      <xdr:rowOff>809625</xdr:rowOff>
    </xdr:to>
    <xdr:sp>
      <xdr:nvSpPr>
        <xdr:cNvPr id="1" name="Rectangle 2"/>
        <xdr:cNvSpPr>
          <a:spLocks/>
        </xdr:cNvSpPr>
      </xdr:nvSpPr>
      <xdr:spPr>
        <a:xfrm>
          <a:off x="21593175" y="628650"/>
          <a:ext cx="3038475" cy="981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県振興局建設部担当者へ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再生瀝青安定処理混合物が２種類の場合は、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配合」シートでは、非表示にしてあるので、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再表示にし、他の申請外混合物のひとつを非</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表示にして印刷してください。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23</xdr:row>
      <xdr:rowOff>9525</xdr:rowOff>
    </xdr:from>
    <xdr:to>
      <xdr:col>15</xdr:col>
      <xdr:colOff>371475</xdr:colOff>
      <xdr:row>33</xdr:row>
      <xdr:rowOff>133350</xdr:rowOff>
    </xdr:to>
    <xdr:sp>
      <xdr:nvSpPr>
        <xdr:cNvPr id="1" name="Rectangle 1025"/>
        <xdr:cNvSpPr>
          <a:spLocks/>
        </xdr:cNvSpPr>
      </xdr:nvSpPr>
      <xdr:spPr>
        <a:xfrm>
          <a:off x="7305675" y="5572125"/>
          <a:ext cx="1628775" cy="2409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申請混合物について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新規合材（改質</a:t>
          </a:r>
          <a:r>
            <a:rPr lang="en-US" cap="none" sz="1100" b="0" i="0" u="none" baseline="0">
              <a:solidFill>
                <a:srgbClr val="000000"/>
              </a:solidFill>
              <a:latin typeface="ＭＳ Ｐゴシック"/>
              <a:ea typeface="ＭＳ Ｐゴシック"/>
              <a:cs typeface="ＭＳ Ｐゴシック"/>
            </a:rPr>
            <a:t>Ⅱ</a:t>
          </a:r>
          <a:r>
            <a:rPr lang="en-US" cap="none" sz="1100" b="0" i="0" u="none" baseline="0">
              <a:solidFill>
                <a:srgbClr val="000000"/>
              </a:solidFill>
              <a:latin typeface="ＭＳ Ｐゴシック"/>
              <a:ea typeface="ＭＳ Ｐゴシック"/>
              <a:cs typeface="ＭＳ Ｐゴシック"/>
            </a:rPr>
            <a:t>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新規合材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新規（スラグ）合材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再生合材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再生（スラグ）合材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の順で記入してください。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13</xdr:col>
      <xdr:colOff>114300</xdr:colOff>
      <xdr:row>9</xdr:row>
      <xdr:rowOff>38100</xdr:rowOff>
    </xdr:from>
    <xdr:to>
      <xdr:col>15</xdr:col>
      <xdr:colOff>209550</xdr:colOff>
      <xdr:row>12</xdr:row>
      <xdr:rowOff>209550</xdr:rowOff>
    </xdr:to>
    <xdr:sp>
      <xdr:nvSpPr>
        <xdr:cNvPr id="2" name="Rectangle 1026"/>
        <xdr:cNvSpPr>
          <a:spLocks/>
        </xdr:cNvSpPr>
      </xdr:nvSpPr>
      <xdr:spPr>
        <a:xfrm>
          <a:off x="7305675" y="2114550"/>
          <a:ext cx="1466850" cy="9144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申請者について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ハンコを仕様の際は、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文字を「</a:t>
          </a:r>
          <a:r>
            <a:rPr lang="en-US" cap="none" sz="1100" b="1" i="0" u="none" baseline="0">
              <a:solidFill>
                <a:srgbClr val="000000"/>
              </a:solidFill>
              <a:latin typeface="ＭＳ Ｐゴシック"/>
              <a:ea typeface="ＭＳ Ｐゴシック"/>
              <a:cs typeface="ＭＳ Ｐゴシック"/>
            </a:rPr>
            <a:t>白色</a:t>
          </a:r>
          <a:r>
            <a:rPr lang="en-US" cap="none" sz="1100" b="0" i="0" u="none" baseline="0">
              <a:solidFill>
                <a:srgbClr val="000000"/>
              </a:solidFill>
              <a:latin typeface="ＭＳ Ｐゴシック"/>
              <a:ea typeface="ＭＳ Ｐゴシック"/>
              <a:cs typeface="ＭＳ Ｐゴシック"/>
            </a:rPr>
            <a:t>」にして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印刷してください。</a:t>
          </a:r>
        </a:p>
      </xdr:txBody>
    </xdr:sp>
    <xdr:clientData/>
  </xdr:twoCellAnchor>
  <xdr:twoCellAnchor>
    <xdr:from>
      <xdr:col>13</xdr:col>
      <xdr:colOff>114300</xdr:colOff>
      <xdr:row>35</xdr:row>
      <xdr:rowOff>9525</xdr:rowOff>
    </xdr:from>
    <xdr:to>
      <xdr:col>15</xdr:col>
      <xdr:colOff>342900</xdr:colOff>
      <xdr:row>38</xdr:row>
      <xdr:rowOff>190500</xdr:rowOff>
    </xdr:to>
    <xdr:sp>
      <xdr:nvSpPr>
        <xdr:cNvPr id="3" name="Rectangle 1027"/>
        <xdr:cNvSpPr>
          <a:spLocks/>
        </xdr:cNvSpPr>
      </xdr:nvSpPr>
      <xdr:spPr>
        <a:xfrm>
          <a:off x="7305675" y="8315325"/>
          <a:ext cx="1600200" cy="866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申請書について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申請混合物が多い場合、行を増やしてください。申請書は１枚で！</a:t>
          </a:r>
        </a:p>
      </xdr:txBody>
    </xdr:sp>
    <xdr:clientData/>
  </xdr:twoCellAnchor>
  <xdr:twoCellAnchor>
    <xdr:from>
      <xdr:col>13</xdr:col>
      <xdr:colOff>123825</xdr:colOff>
      <xdr:row>40</xdr:row>
      <xdr:rowOff>9525</xdr:rowOff>
    </xdr:from>
    <xdr:to>
      <xdr:col>16</xdr:col>
      <xdr:colOff>371475</xdr:colOff>
      <xdr:row>42</xdr:row>
      <xdr:rowOff>142875</xdr:rowOff>
    </xdr:to>
    <xdr:sp>
      <xdr:nvSpPr>
        <xdr:cNvPr id="4" name="Rectangle 1028"/>
        <xdr:cNvSpPr>
          <a:spLocks/>
        </xdr:cNvSpPr>
      </xdr:nvSpPr>
      <xdr:spPr>
        <a:xfrm>
          <a:off x="7315200" y="9458325"/>
          <a:ext cx="2305050" cy="5905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ｽﾗｸﾞ入混合物について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混合物の名称は、「○○混合物</a:t>
          </a:r>
          <a:r>
            <a:rPr lang="en-US" cap="none" sz="1100" b="0" i="0" u="none" baseline="0">
              <a:solidFill>
                <a:srgbClr val="000000"/>
              </a:solidFill>
              <a:latin typeface="ＭＳ Ｐゴシック"/>
              <a:ea typeface="ＭＳ Ｐゴシック"/>
              <a:cs typeface="ＭＳ Ｐゴシック"/>
            </a:rPr>
            <a:t>(13F)</a:t>
          </a:r>
          <a:r>
            <a:rPr lang="en-US" cap="none" sz="1100" b="1" i="0" u="sng" baseline="0">
              <a:solidFill>
                <a:srgbClr val="000000"/>
              </a:solidFill>
              <a:latin typeface="ＭＳ Ｐゴシック"/>
              <a:ea typeface="ＭＳ Ｐゴシック"/>
              <a:cs typeface="ＭＳ Ｐゴシック"/>
            </a:rPr>
            <a:t>(</a:t>
          </a:r>
          <a:r>
            <a:rPr lang="en-US" cap="none" sz="1100" b="1" i="0" u="sng" baseline="0">
              <a:solidFill>
                <a:srgbClr val="000000"/>
              </a:solidFill>
              <a:latin typeface="ＭＳ Ｐゴシック"/>
              <a:ea typeface="ＭＳ Ｐゴシック"/>
              <a:cs typeface="ＭＳ Ｐゴシック"/>
            </a:rPr>
            <a:t>ｽﾗｸﾞ入）</a:t>
          </a:r>
          <a:r>
            <a:rPr lang="en-US" cap="none" sz="1100" b="0" i="0" u="none" baseline="0">
              <a:solidFill>
                <a:srgbClr val="000000"/>
              </a:solidFill>
              <a:latin typeface="ＭＳ Ｐゴシック"/>
              <a:ea typeface="ＭＳ Ｐゴシック"/>
              <a:cs typeface="ＭＳ Ｐゴシック"/>
            </a:rPr>
            <a:t>」としてください。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13</xdr:col>
      <xdr:colOff>123825</xdr:colOff>
      <xdr:row>44</xdr:row>
      <xdr:rowOff>9525</xdr:rowOff>
    </xdr:from>
    <xdr:to>
      <xdr:col>16</xdr:col>
      <xdr:colOff>371475</xdr:colOff>
      <xdr:row>45</xdr:row>
      <xdr:rowOff>371475</xdr:rowOff>
    </xdr:to>
    <xdr:sp>
      <xdr:nvSpPr>
        <xdr:cNvPr id="5" name="Rectangle 1029"/>
        <xdr:cNvSpPr>
          <a:spLocks/>
        </xdr:cNvSpPr>
      </xdr:nvSpPr>
      <xdr:spPr>
        <a:xfrm>
          <a:off x="7315200" y="10372725"/>
          <a:ext cx="2305050" cy="5905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申請混合物番号について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すべて半角文字で記入のこと。</a:t>
          </a:r>
        </a:p>
      </xdr:txBody>
    </xdr:sp>
    <xdr:clientData/>
  </xdr:twoCellAnchor>
  <xdr:twoCellAnchor>
    <xdr:from>
      <xdr:col>13</xdr:col>
      <xdr:colOff>114300</xdr:colOff>
      <xdr:row>35</xdr:row>
      <xdr:rowOff>9525</xdr:rowOff>
    </xdr:from>
    <xdr:to>
      <xdr:col>15</xdr:col>
      <xdr:colOff>342900</xdr:colOff>
      <xdr:row>38</xdr:row>
      <xdr:rowOff>190500</xdr:rowOff>
    </xdr:to>
    <xdr:sp>
      <xdr:nvSpPr>
        <xdr:cNvPr id="6" name="Rectangle 1032"/>
        <xdr:cNvSpPr>
          <a:spLocks/>
        </xdr:cNvSpPr>
      </xdr:nvSpPr>
      <xdr:spPr>
        <a:xfrm>
          <a:off x="7305675" y="8315325"/>
          <a:ext cx="1600200" cy="866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申請書について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申請混合物が多い場合、行を増やしてください。申請書は１枚で！</a:t>
          </a:r>
        </a:p>
      </xdr:txBody>
    </xdr:sp>
    <xdr:clientData/>
  </xdr:twoCellAnchor>
  <xdr:twoCellAnchor>
    <xdr:from>
      <xdr:col>13</xdr:col>
      <xdr:colOff>123825</xdr:colOff>
      <xdr:row>40</xdr:row>
      <xdr:rowOff>9525</xdr:rowOff>
    </xdr:from>
    <xdr:to>
      <xdr:col>16</xdr:col>
      <xdr:colOff>371475</xdr:colOff>
      <xdr:row>42</xdr:row>
      <xdr:rowOff>142875</xdr:rowOff>
    </xdr:to>
    <xdr:sp>
      <xdr:nvSpPr>
        <xdr:cNvPr id="7" name="Rectangle 1033"/>
        <xdr:cNvSpPr>
          <a:spLocks/>
        </xdr:cNvSpPr>
      </xdr:nvSpPr>
      <xdr:spPr>
        <a:xfrm>
          <a:off x="7315200" y="9458325"/>
          <a:ext cx="2305050" cy="5905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ｽﾗｸﾞ入混合物について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混合物の名称は、「○○混合物</a:t>
          </a:r>
          <a:r>
            <a:rPr lang="en-US" cap="none" sz="1100" b="0" i="0" u="none" baseline="0">
              <a:solidFill>
                <a:srgbClr val="000000"/>
              </a:solidFill>
              <a:latin typeface="ＭＳ Ｐゴシック"/>
              <a:ea typeface="ＭＳ Ｐゴシック"/>
              <a:cs typeface="ＭＳ Ｐゴシック"/>
            </a:rPr>
            <a:t>(13F)</a:t>
          </a:r>
          <a:r>
            <a:rPr lang="en-US" cap="none" sz="1100" b="1" i="0" u="sng" baseline="0">
              <a:solidFill>
                <a:srgbClr val="000000"/>
              </a:solidFill>
              <a:latin typeface="ＭＳ Ｐゴシック"/>
              <a:ea typeface="ＭＳ Ｐゴシック"/>
              <a:cs typeface="ＭＳ Ｐゴシック"/>
            </a:rPr>
            <a:t>(</a:t>
          </a:r>
          <a:r>
            <a:rPr lang="en-US" cap="none" sz="1100" b="1" i="0" u="sng" baseline="0">
              <a:solidFill>
                <a:srgbClr val="000000"/>
              </a:solidFill>
              <a:latin typeface="ＭＳ Ｐゴシック"/>
              <a:ea typeface="ＭＳ Ｐゴシック"/>
              <a:cs typeface="ＭＳ Ｐゴシック"/>
            </a:rPr>
            <a:t>ｽﾗｸﾞ入）</a:t>
          </a:r>
          <a:r>
            <a:rPr lang="en-US" cap="none" sz="1100" b="0" i="0" u="none" baseline="0">
              <a:solidFill>
                <a:srgbClr val="000000"/>
              </a:solidFill>
              <a:latin typeface="ＭＳ Ｐゴシック"/>
              <a:ea typeface="ＭＳ Ｐゴシック"/>
              <a:cs typeface="ＭＳ Ｐゴシック"/>
            </a:rPr>
            <a:t>」としてください。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13</xdr:col>
      <xdr:colOff>123825</xdr:colOff>
      <xdr:row>44</xdr:row>
      <xdr:rowOff>9525</xdr:rowOff>
    </xdr:from>
    <xdr:to>
      <xdr:col>16</xdr:col>
      <xdr:colOff>371475</xdr:colOff>
      <xdr:row>45</xdr:row>
      <xdr:rowOff>371475</xdr:rowOff>
    </xdr:to>
    <xdr:sp>
      <xdr:nvSpPr>
        <xdr:cNvPr id="8" name="Rectangle 1034"/>
        <xdr:cNvSpPr>
          <a:spLocks/>
        </xdr:cNvSpPr>
      </xdr:nvSpPr>
      <xdr:spPr>
        <a:xfrm>
          <a:off x="7315200" y="10372725"/>
          <a:ext cx="2305050" cy="5905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申請混合物番号について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すべて半角文字で記入のこと。</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152400</xdr:colOff>
      <xdr:row>29</xdr:row>
      <xdr:rowOff>200025</xdr:rowOff>
    </xdr:from>
    <xdr:to>
      <xdr:col>16</xdr:col>
      <xdr:colOff>190500</xdr:colOff>
      <xdr:row>30</xdr:row>
      <xdr:rowOff>228600</xdr:rowOff>
    </xdr:to>
    <xdr:grpSp>
      <xdr:nvGrpSpPr>
        <xdr:cNvPr id="1" name="Group 4"/>
        <xdr:cNvGrpSpPr>
          <a:grpSpLocks/>
        </xdr:cNvGrpSpPr>
      </xdr:nvGrpSpPr>
      <xdr:grpSpPr>
        <a:xfrm>
          <a:off x="7610475" y="7277100"/>
          <a:ext cx="2781300" cy="714375"/>
          <a:chOff x="799" y="740"/>
          <a:chExt cx="292" cy="75"/>
        </a:xfrm>
        <a:solidFill>
          <a:srgbClr val="FFFFFF"/>
        </a:solidFill>
      </xdr:grpSpPr>
      <xdr:sp>
        <xdr:nvSpPr>
          <xdr:cNvPr id="2" name="Rectangle 1"/>
          <xdr:cNvSpPr>
            <a:spLocks/>
          </xdr:cNvSpPr>
        </xdr:nvSpPr>
        <xdr:spPr>
          <a:xfrm>
            <a:off x="862" y="740"/>
            <a:ext cx="229" cy="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文字が小さくなる場合は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「折り返して全体を表示する」か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「Ａｌｔ」＋「Ｅｎｔｅｒ］で改行のこと。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sp>
        <xdr:nvSpPr>
          <xdr:cNvPr id="3" name="Line 2"/>
          <xdr:cNvSpPr>
            <a:spLocks/>
          </xdr:cNvSpPr>
        </xdr:nvSpPr>
        <xdr:spPr>
          <a:xfrm flipH="1" flipV="1">
            <a:off x="799" y="751"/>
            <a:ext cx="57" cy="2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3"/>
          <xdr:cNvSpPr>
            <a:spLocks/>
          </xdr:cNvSpPr>
        </xdr:nvSpPr>
        <xdr:spPr>
          <a:xfrm flipH="1">
            <a:off x="802" y="772"/>
            <a:ext cx="54" cy="4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30</xdr:row>
      <xdr:rowOff>161925</xdr:rowOff>
    </xdr:from>
    <xdr:to>
      <xdr:col>15</xdr:col>
      <xdr:colOff>180975</xdr:colOff>
      <xdr:row>31</xdr:row>
      <xdr:rowOff>190500</xdr:rowOff>
    </xdr:to>
    <xdr:grpSp>
      <xdr:nvGrpSpPr>
        <xdr:cNvPr id="1" name="Group 1"/>
        <xdr:cNvGrpSpPr>
          <a:grpSpLocks/>
        </xdr:cNvGrpSpPr>
      </xdr:nvGrpSpPr>
      <xdr:grpSpPr>
        <a:xfrm>
          <a:off x="9467850" y="7400925"/>
          <a:ext cx="2781300" cy="714375"/>
          <a:chOff x="799" y="740"/>
          <a:chExt cx="292" cy="75"/>
        </a:xfrm>
        <a:solidFill>
          <a:srgbClr val="FFFFFF"/>
        </a:solidFill>
      </xdr:grpSpPr>
      <xdr:sp>
        <xdr:nvSpPr>
          <xdr:cNvPr id="2" name="Rectangle 2"/>
          <xdr:cNvSpPr>
            <a:spLocks/>
          </xdr:cNvSpPr>
        </xdr:nvSpPr>
        <xdr:spPr>
          <a:xfrm>
            <a:off x="862" y="740"/>
            <a:ext cx="229" cy="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文字が小さくなる場合は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「折り返して全体を表示する」か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「Ａｌｔ」＋「Ｅｎｔｅｒ］で改行のこと。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sp>
        <xdr:nvSpPr>
          <xdr:cNvPr id="3" name="Line 3"/>
          <xdr:cNvSpPr>
            <a:spLocks/>
          </xdr:cNvSpPr>
        </xdr:nvSpPr>
        <xdr:spPr>
          <a:xfrm flipH="1" flipV="1">
            <a:off x="799" y="751"/>
            <a:ext cx="57" cy="2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4"/>
          <xdr:cNvSpPr>
            <a:spLocks/>
          </xdr:cNvSpPr>
        </xdr:nvSpPr>
        <xdr:spPr>
          <a:xfrm flipH="1">
            <a:off x="802" y="772"/>
            <a:ext cx="54" cy="4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485775</xdr:colOff>
      <xdr:row>12</xdr:row>
      <xdr:rowOff>0</xdr:rowOff>
    </xdr:from>
    <xdr:to>
      <xdr:col>3</xdr:col>
      <xdr:colOff>485775</xdr:colOff>
      <xdr:row>14</xdr:row>
      <xdr:rowOff>0</xdr:rowOff>
    </xdr:to>
    <xdr:sp>
      <xdr:nvSpPr>
        <xdr:cNvPr id="1" name="Line 30"/>
        <xdr:cNvSpPr>
          <a:spLocks/>
        </xdr:cNvSpPr>
      </xdr:nvSpPr>
      <xdr:spPr>
        <a:xfrm>
          <a:off x="33813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12</xdr:row>
      <xdr:rowOff>0</xdr:rowOff>
    </xdr:from>
    <xdr:to>
      <xdr:col>5</xdr:col>
      <xdr:colOff>0</xdr:colOff>
      <xdr:row>14</xdr:row>
      <xdr:rowOff>0</xdr:rowOff>
    </xdr:to>
    <xdr:sp>
      <xdr:nvSpPr>
        <xdr:cNvPr id="2" name="Line 31"/>
        <xdr:cNvSpPr>
          <a:spLocks/>
        </xdr:cNvSpPr>
      </xdr:nvSpPr>
      <xdr:spPr>
        <a:xfrm>
          <a:off x="39338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12</xdr:row>
      <xdr:rowOff>0</xdr:rowOff>
    </xdr:from>
    <xdr:to>
      <xdr:col>6</xdr:col>
      <xdr:colOff>66675</xdr:colOff>
      <xdr:row>14</xdr:row>
      <xdr:rowOff>0</xdr:rowOff>
    </xdr:to>
    <xdr:sp>
      <xdr:nvSpPr>
        <xdr:cNvPr id="3" name="Line 32"/>
        <xdr:cNvSpPr>
          <a:spLocks/>
        </xdr:cNvSpPr>
      </xdr:nvSpPr>
      <xdr:spPr>
        <a:xfrm>
          <a:off x="44862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485775</xdr:colOff>
      <xdr:row>12</xdr:row>
      <xdr:rowOff>0</xdr:rowOff>
    </xdr:from>
    <xdr:to>
      <xdr:col>21</xdr:col>
      <xdr:colOff>485775</xdr:colOff>
      <xdr:row>14</xdr:row>
      <xdr:rowOff>0</xdr:rowOff>
    </xdr:to>
    <xdr:sp>
      <xdr:nvSpPr>
        <xdr:cNvPr id="4" name="Line 34"/>
        <xdr:cNvSpPr>
          <a:spLocks/>
        </xdr:cNvSpPr>
      </xdr:nvSpPr>
      <xdr:spPr>
        <a:xfrm>
          <a:off x="131730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12</xdr:row>
      <xdr:rowOff>0</xdr:rowOff>
    </xdr:from>
    <xdr:to>
      <xdr:col>23</xdr:col>
      <xdr:colOff>0</xdr:colOff>
      <xdr:row>14</xdr:row>
      <xdr:rowOff>0</xdr:rowOff>
    </xdr:to>
    <xdr:sp>
      <xdr:nvSpPr>
        <xdr:cNvPr id="5" name="Line 35"/>
        <xdr:cNvSpPr>
          <a:spLocks/>
        </xdr:cNvSpPr>
      </xdr:nvSpPr>
      <xdr:spPr>
        <a:xfrm>
          <a:off x="137255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12</xdr:row>
      <xdr:rowOff>0</xdr:rowOff>
    </xdr:from>
    <xdr:to>
      <xdr:col>24</xdr:col>
      <xdr:colOff>66675</xdr:colOff>
      <xdr:row>14</xdr:row>
      <xdr:rowOff>0</xdr:rowOff>
    </xdr:to>
    <xdr:sp>
      <xdr:nvSpPr>
        <xdr:cNvPr id="6" name="Line 36"/>
        <xdr:cNvSpPr>
          <a:spLocks/>
        </xdr:cNvSpPr>
      </xdr:nvSpPr>
      <xdr:spPr>
        <a:xfrm>
          <a:off x="142779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485775</xdr:colOff>
      <xdr:row>12</xdr:row>
      <xdr:rowOff>0</xdr:rowOff>
    </xdr:from>
    <xdr:to>
      <xdr:col>39</xdr:col>
      <xdr:colOff>485775</xdr:colOff>
      <xdr:row>14</xdr:row>
      <xdr:rowOff>0</xdr:rowOff>
    </xdr:to>
    <xdr:sp>
      <xdr:nvSpPr>
        <xdr:cNvPr id="7" name="Line 38"/>
        <xdr:cNvSpPr>
          <a:spLocks/>
        </xdr:cNvSpPr>
      </xdr:nvSpPr>
      <xdr:spPr>
        <a:xfrm>
          <a:off x="229647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12</xdr:row>
      <xdr:rowOff>0</xdr:rowOff>
    </xdr:from>
    <xdr:to>
      <xdr:col>41</xdr:col>
      <xdr:colOff>0</xdr:colOff>
      <xdr:row>14</xdr:row>
      <xdr:rowOff>0</xdr:rowOff>
    </xdr:to>
    <xdr:sp>
      <xdr:nvSpPr>
        <xdr:cNvPr id="8" name="Line 39"/>
        <xdr:cNvSpPr>
          <a:spLocks/>
        </xdr:cNvSpPr>
      </xdr:nvSpPr>
      <xdr:spPr>
        <a:xfrm>
          <a:off x="235172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66675</xdr:colOff>
      <xdr:row>12</xdr:row>
      <xdr:rowOff>0</xdr:rowOff>
    </xdr:from>
    <xdr:to>
      <xdr:col>42</xdr:col>
      <xdr:colOff>66675</xdr:colOff>
      <xdr:row>14</xdr:row>
      <xdr:rowOff>0</xdr:rowOff>
    </xdr:to>
    <xdr:sp>
      <xdr:nvSpPr>
        <xdr:cNvPr id="9" name="Line 40"/>
        <xdr:cNvSpPr>
          <a:spLocks/>
        </xdr:cNvSpPr>
      </xdr:nvSpPr>
      <xdr:spPr>
        <a:xfrm>
          <a:off x="240696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485775</xdr:colOff>
      <xdr:row>12</xdr:row>
      <xdr:rowOff>0</xdr:rowOff>
    </xdr:from>
    <xdr:to>
      <xdr:col>39</xdr:col>
      <xdr:colOff>485775</xdr:colOff>
      <xdr:row>14</xdr:row>
      <xdr:rowOff>0</xdr:rowOff>
    </xdr:to>
    <xdr:sp>
      <xdr:nvSpPr>
        <xdr:cNvPr id="10" name="Line 42"/>
        <xdr:cNvSpPr>
          <a:spLocks/>
        </xdr:cNvSpPr>
      </xdr:nvSpPr>
      <xdr:spPr>
        <a:xfrm>
          <a:off x="229647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12</xdr:row>
      <xdr:rowOff>0</xdr:rowOff>
    </xdr:from>
    <xdr:to>
      <xdr:col>41</xdr:col>
      <xdr:colOff>0</xdr:colOff>
      <xdr:row>14</xdr:row>
      <xdr:rowOff>0</xdr:rowOff>
    </xdr:to>
    <xdr:sp>
      <xdr:nvSpPr>
        <xdr:cNvPr id="11" name="Line 43"/>
        <xdr:cNvSpPr>
          <a:spLocks/>
        </xdr:cNvSpPr>
      </xdr:nvSpPr>
      <xdr:spPr>
        <a:xfrm>
          <a:off x="235172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66675</xdr:colOff>
      <xdr:row>12</xdr:row>
      <xdr:rowOff>0</xdr:rowOff>
    </xdr:from>
    <xdr:to>
      <xdr:col>42</xdr:col>
      <xdr:colOff>66675</xdr:colOff>
      <xdr:row>14</xdr:row>
      <xdr:rowOff>0</xdr:rowOff>
    </xdr:to>
    <xdr:sp>
      <xdr:nvSpPr>
        <xdr:cNvPr id="12" name="Line 44"/>
        <xdr:cNvSpPr>
          <a:spLocks/>
        </xdr:cNvSpPr>
      </xdr:nvSpPr>
      <xdr:spPr>
        <a:xfrm>
          <a:off x="240696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485775</xdr:colOff>
      <xdr:row>12</xdr:row>
      <xdr:rowOff>0</xdr:rowOff>
    </xdr:from>
    <xdr:to>
      <xdr:col>21</xdr:col>
      <xdr:colOff>485775</xdr:colOff>
      <xdr:row>14</xdr:row>
      <xdr:rowOff>0</xdr:rowOff>
    </xdr:to>
    <xdr:sp>
      <xdr:nvSpPr>
        <xdr:cNvPr id="13" name="Line 46"/>
        <xdr:cNvSpPr>
          <a:spLocks/>
        </xdr:cNvSpPr>
      </xdr:nvSpPr>
      <xdr:spPr>
        <a:xfrm>
          <a:off x="131730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12</xdr:row>
      <xdr:rowOff>0</xdr:rowOff>
    </xdr:from>
    <xdr:to>
      <xdr:col>23</xdr:col>
      <xdr:colOff>0</xdr:colOff>
      <xdr:row>14</xdr:row>
      <xdr:rowOff>0</xdr:rowOff>
    </xdr:to>
    <xdr:sp>
      <xdr:nvSpPr>
        <xdr:cNvPr id="14" name="Line 47"/>
        <xdr:cNvSpPr>
          <a:spLocks/>
        </xdr:cNvSpPr>
      </xdr:nvSpPr>
      <xdr:spPr>
        <a:xfrm>
          <a:off x="137255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12</xdr:row>
      <xdr:rowOff>0</xdr:rowOff>
    </xdr:from>
    <xdr:to>
      <xdr:col>24</xdr:col>
      <xdr:colOff>66675</xdr:colOff>
      <xdr:row>14</xdr:row>
      <xdr:rowOff>0</xdr:rowOff>
    </xdr:to>
    <xdr:sp>
      <xdr:nvSpPr>
        <xdr:cNvPr id="15" name="Line 48"/>
        <xdr:cNvSpPr>
          <a:spLocks/>
        </xdr:cNvSpPr>
      </xdr:nvSpPr>
      <xdr:spPr>
        <a:xfrm>
          <a:off x="142779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485775</xdr:colOff>
      <xdr:row>12</xdr:row>
      <xdr:rowOff>0</xdr:rowOff>
    </xdr:from>
    <xdr:to>
      <xdr:col>39</xdr:col>
      <xdr:colOff>485775</xdr:colOff>
      <xdr:row>14</xdr:row>
      <xdr:rowOff>0</xdr:rowOff>
    </xdr:to>
    <xdr:sp>
      <xdr:nvSpPr>
        <xdr:cNvPr id="16" name="Line 49"/>
        <xdr:cNvSpPr>
          <a:spLocks/>
        </xdr:cNvSpPr>
      </xdr:nvSpPr>
      <xdr:spPr>
        <a:xfrm>
          <a:off x="229647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12</xdr:row>
      <xdr:rowOff>0</xdr:rowOff>
    </xdr:from>
    <xdr:to>
      <xdr:col>41</xdr:col>
      <xdr:colOff>0</xdr:colOff>
      <xdr:row>14</xdr:row>
      <xdr:rowOff>0</xdr:rowOff>
    </xdr:to>
    <xdr:sp>
      <xdr:nvSpPr>
        <xdr:cNvPr id="17" name="Line 50"/>
        <xdr:cNvSpPr>
          <a:spLocks/>
        </xdr:cNvSpPr>
      </xdr:nvSpPr>
      <xdr:spPr>
        <a:xfrm>
          <a:off x="235172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66675</xdr:colOff>
      <xdr:row>12</xdr:row>
      <xdr:rowOff>0</xdr:rowOff>
    </xdr:from>
    <xdr:to>
      <xdr:col>42</xdr:col>
      <xdr:colOff>66675</xdr:colOff>
      <xdr:row>14</xdr:row>
      <xdr:rowOff>0</xdr:rowOff>
    </xdr:to>
    <xdr:sp>
      <xdr:nvSpPr>
        <xdr:cNvPr id="18" name="Line 51"/>
        <xdr:cNvSpPr>
          <a:spLocks/>
        </xdr:cNvSpPr>
      </xdr:nvSpPr>
      <xdr:spPr>
        <a:xfrm>
          <a:off x="240696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485775</xdr:colOff>
      <xdr:row>12</xdr:row>
      <xdr:rowOff>0</xdr:rowOff>
    </xdr:from>
    <xdr:to>
      <xdr:col>57</xdr:col>
      <xdr:colOff>485775</xdr:colOff>
      <xdr:row>14</xdr:row>
      <xdr:rowOff>0</xdr:rowOff>
    </xdr:to>
    <xdr:sp>
      <xdr:nvSpPr>
        <xdr:cNvPr id="19" name="Line 52"/>
        <xdr:cNvSpPr>
          <a:spLocks/>
        </xdr:cNvSpPr>
      </xdr:nvSpPr>
      <xdr:spPr>
        <a:xfrm>
          <a:off x="327564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0</xdr:colOff>
      <xdr:row>12</xdr:row>
      <xdr:rowOff>0</xdr:rowOff>
    </xdr:from>
    <xdr:to>
      <xdr:col>59</xdr:col>
      <xdr:colOff>0</xdr:colOff>
      <xdr:row>14</xdr:row>
      <xdr:rowOff>0</xdr:rowOff>
    </xdr:to>
    <xdr:sp>
      <xdr:nvSpPr>
        <xdr:cNvPr id="20" name="Line 53"/>
        <xdr:cNvSpPr>
          <a:spLocks/>
        </xdr:cNvSpPr>
      </xdr:nvSpPr>
      <xdr:spPr>
        <a:xfrm>
          <a:off x="333089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66675</xdr:colOff>
      <xdr:row>12</xdr:row>
      <xdr:rowOff>0</xdr:rowOff>
    </xdr:from>
    <xdr:to>
      <xdr:col>60</xdr:col>
      <xdr:colOff>66675</xdr:colOff>
      <xdr:row>14</xdr:row>
      <xdr:rowOff>0</xdr:rowOff>
    </xdr:to>
    <xdr:sp>
      <xdr:nvSpPr>
        <xdr:cNvPr id="21" name="Line 54"/>
        <xdr:cNvSpPr>
          <a:spLocks/>
        </xdr:cNvSpPr>
      </xdr:nvSpPr>
      <xdr:spPr>
        <a:xfrm>
          <a:off x="338613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485775</xdr:colOff>
      <xdr:row>12</xdr:row>
      <xdr:rowOff>0</xdr:rowOff>
    </xdr:from>
    <xdr:to>
      <xdr:col>75</xdr:col>
      <xdr:colOff>485775</xdr:colOff>
      <xdr:row>14</xdr:row>
      <xdr:rowOff>0</xdr:rowOff>
    </xdr:to>
    <xdr:sp>
      <xdr:nvSpPr>
        <xdr:cNvPr id="22" name="Line 55"/>
        <xdr:cNvSpPr>
          <a:spLocks/>
        </xdr:cNvSpPr>
      </xdr:nvSpPr>
      <xdr:spPr>
        <a:xfrm>
          <a:off x="425481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12</xdr:row>
      <xdr:rowOff>0</xdr:rowOff>
    </xdr:from>
    <xdr:to>
      <xdr:col>77</xdr:col>
      <xdr:colOff>0</xdr:colOff>
      <xdr:row>14</xdr:row>
      <xdr:rowOff>0</xdr:rowOff>
    </xdr:to>
    <xdr:sp>
      <xdr:nvSpPr>
        <xdr:cNvPr id="23" name="Line 56"/>
        <xdr:cNvSpPr>
          <a:spLocks/>
        </xdr:cNvSpPr>
      </xdr:nvSpPr>
      <xdr:spPr>
        <a:xfrm>
          <a:off x="431006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66675</xdr:colOff>
      <xdr:row>12</xdr:row>
      <xdr:rowOff>0</xdr:rowOff>
    </xdr:from>
    <xdr:to>
      <xdr:col>78</xdr:col>
      <xdr:colOff>66675</xdr:colOff>
      <xdr:row>14</xdr:row>
      <xdr:rowOff>0</xdr:rowOff>
    </xdr:to>
    <xdr:sp>
      <xdr:nvSpPr>
        <xdr:cNvPr id="24" name="Line 57"/>
        <xdr:cNvSpPr>
          <a:spLocks/>
        </xdr:cNvSpPr>
      </xdr:nvSpPr>
      <xdr:spPr>
        <a:xfrm>
          <a:off x="436530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20</xdr:row>
      <xdr:rowOff>19050</xdr:rowOff>
    </xdr:from>
    <xdr:to>
      <xdr:col>17</xdr:col>
      <xdr:colOff>419100</xdr:colOff>
      <xdr:row>41</xdr:row>
      <xdr:rowOff>342900</xdr:rowOff>
    </xdr:to>
    <xdr:sp>
      <xdr:nvSpPr>
        <xdr:cNvPr id="25" name="Line 58"/>
        <xdr:cNvSpPr>
          <a:spLocks/>
        </xdr:cNvSpPr>
      </xdr:nvSpPr>
      <xdr:spPr>
        <a:xfrm flipH="1">
          <a:off x="5153025" y="6381750"/>
          <a:ext cx="4610100" cy="772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485775</xdr:colOff>
      <xdr:row>12</xdr:row>
      <xdr:rowOff>0</xdr:rowOff>
    </xdr:from>
    <xdr:to>
      <xdr:col>21</xdr:col>
      <xdr:colOff>485775</xdr:colOff>
      <xdr:row>14</xdr:row>
      <xdr:rowOff>0</xdr:rowOff>
    </xdr:to>
    <xdr:sp>
      <xdr:nvSpPr>
        <xdr:cNvPr id="26" name="Line 59"/>
        <xdr:cNvSpPr>
          <a:spLocks/>
        </xdr:cNvSpPr>
      </xdr:nvSpPr>
      <xdr:spPr>
        <a:xfrm>
          <a:off x="131730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12</xdr:row>
      <xdr:rowOff>0</xdr:rowOff>
    </xdr:from>
    <xdr:to>
      <xdr:col>23</xdr:col>
      <xdr:colOff>0</xdr:colOff>
      <xdr:row>14</xdr:row>
      <xdr:rowOff>0</xdr:rowOff>
    </xdr:to>
    <xdr:sp>
      <xdr:nvSpPr>
        <xdr:cNvPr id="27" name="Line 60"/>
        <xdr:cNvSpPr>
          <a:spLocks/>
        </xdr:cNvSpPr>
      </xdr:nvSpPr>
      <xdr:spPr>
        <a:xfrm>
          <a:off x="137255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12</xdr:row>
      <xdr:rowOff>0</xdr:rowOff>
    </xdr:from>
    <xdr:to>
      <xdr:col>24</xdr:col>
      <xdr:colOff>66675</xdr:colOff>
      <xdr:row>14</xdr:row>
      <xdr:rowOff>0</xdr:rowOff>
    </xdr:to>
    <xdr:sp>
      <xdr:nvSpPr>
        <xdr:cNvPr id="28" name="Line 61"/>
        <xdr:cNvSpPr>
          <a:spLocks/>
        </xdr:cNvSpPr>
      </xdr:nvSpPr>
      <xdr:spPr>
        <a:xfrm>
          <a:off x="142779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20</xdr:row>
      <xdr:rowOff>19050</xdr:rowOff>
    </xdr:from>
    <xdr:to>
      <xdr:col>35</xdr:col>
      <xdr:colOff>419100</xdr:colOff>
      <xdr:row>41</xdr:row>
      <xdr:rowOff>342900</xdr:rowOff>
    </xdr:to>
    <xdr:sp>
      <xdr:nvSpPr>
        <xdr:cNvPr id="29" name="Line 62"/>
        <xdr:cNvSpPr>
          <a:spLocks/>
        </xdr:cNvSpPr>
      </xdr:nvSpPr>
      <xdr:spPr>
        <a:xfrm flipH="1">
          <a:off x="14944725" y="6381750"/>
          <a:ext cx="4610100" cy="772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485775</xdr:colOff>
      <xdr:row>12</xdr:row>
      <xdr:rowOff>0</xdr:rowOff>
    </xdr:from>
    <xdr:to>
      <xdr:col>39</xdr:col>
      <xdr:colOff>485775</xdr:colOff>
      <xdr:row>14</xdr:row>
      <xdr:rowOff>0</xdr:rowOff>
    </xdr:to>
    <xdr:sp>
      <xdr:nvSpPr>
        <xdr:cNvPr id="30" name="Line 63"/>
        <xdr:cNvSpPr>
          <a:spLocks/>
        </xdr:cNvSpPr>
      </xdr:nvSpPr>
      <xdr:spPr>
        <a:xfrm>
          <a:off x="229647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12</xdr:row>
      <xdr:rowOff>0</xdr:rowOff>
    </xdr:from>
    <xdr:to>
      <xdr:col>41</xdr:col>
      <xdr:colOff>0</xdr:colOff>
      <xdr:row>14</xdr:row>
      <xdr:rowOff>0</xdr:rowOff>
    </xdr:to>
    <xdr:sp>
      <xdr:nvSpPr>
        <xdr:cNvPr id="31" name="Line 64"/>
        <xdr:cNvSpPr>
          <a:spLocks/>
        </xdr:cNvSpPr>
      </xdr:nvSpPr>
      <xdr:spPr>
        <a:xfrm>
          <a:off x="235172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66675</xdr:colOff>
      <xdr:row>12</xdr:row>
      <xdr:rowOff>0</xdr:rowOff>
    </xdr:from>
    <xdr:to>
      <xdr:col>42</xdr:col>
      <xdr:colOff>66675</xdr:colOff>
      <xdr:row>14</xdr:row>
      <xdr:rowOff>0</xdr:rowOff>
    </xdr:to>
    <xdr:sp>
      <xdr:nvSpPr>
        <xdr:cNvPr id="32" name="Line 65"/>
        <xdr:cNvSpPr>
          <a:spLocks/>
        </xdr:cNvSpPr>
      </xdr:nvSpPr>
      <xdr:spPr>
        <a:xfrm>
          <a:off x="240696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19050</xdr:colOff>
      <xdr:row>20</xdr:row>
      <xdr:rowOff>19050</xdr:rowOff>
    </xdr:from>
    <xdr:to>
      <xdr:col>53</xdr:col>
      <xdr:colOff>419100</xdr:colOff>
      <xdr:row>41</xdr:row>
      <xdr:rowOff>342900</xdr:rowOff>
    </xdr:to>
    <xdr:sp>
      <xdr:nvSpPr>
        <xdr:cNvPr id="33" name="Line 66"/>
        <xdr:cNvSpPr>
          <a:spLocks/>
        </xdr:cNvSpPr>
      </xdr:nvSpPr>
      <xdr:spPr>
        <a:xfrm flipH="1">
          <a:off x="24736425" y="6381750"/>
          <a:ext cx="4610100" cy="772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485775</xdr:colOff>
      <xdr:row>12</xdr:row>
      <xdr:rowOff>0</xdr:rowOff>
    </xdr:from>
    <xdr:to>
      <xdr:col>57</xdr:col>
      <xdr:colOff>485775</xdr:colOff>
      <xdr:row>14</xdr:row>
      <xdr:rowOff>0</xdr:rowOff>
    </xdr:to>
    <xdr:sp>
      <xdr:nvSpPr>
        <xdr:cNvPr id="34" name="Line 67"/>
        <xdr:cNvSpPr>
          <a:spLocks/>
        </xdr:cNvSpPr>
      </xdr:nvSpPr>
      <xdr:spPr>
        <a:xfrm>
          <a:off x="327564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0</xdr:colOff>
      <xdr:row>12</xdr:row>
      <xdr:rowOff>0</xdr:rowOff>
    </xdr:from>
    <xdr:to>
      <xdr:col>59</xdr:col>
      <xdr:colOff>0</xdr:colOff>
      <xdr:row>14</xdr:row>
      <xdr:rowOff>0</xdr:rowOff>
    </xdr:to>
    <xdr:sp>
      <xdr:nvSpPr>
        <xdr:cNvPr id="35" name="Line 68"/>
        <xdr:cNvSpPr>
          <a:spLocks/>
        </xdr:cNvSpPr>
      </xdr:nvSpPr>
      <xdr:spPr>
        <a:xfrm>
          <a:off x="333089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66675</xdr:colOff>
      <xdr:row>12</xdr:row>
      <xdr:rowOff>0</xdr:rowOff>
    </xdr:from>
    <xdr:to>
      <xdr:col>60</xdr:col>
      <xdr:colOff>66675</xdr:colOff>
      <xdr:row>14</xdr:row>
      <xdr:rowOff>0</xdr:rowOff>
    </xdr:to>
    <xdr:sp>
      <xdr:nvSpPr>
        <xdr:cNvPr id="36" name="Line 69"/>
        <xdr:cNvSpPr>
          <a:spLocks/>
        </xdr:cNvSpPr>
      </xdr:nvSpPr>
      <xdr:spPr>
        <a:xfrm>
          <a:off x="338613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19050</xdr:colOff>
      <xdr:row>20</xdr:row>
      <xdr:rowOff>19050</xdr:rowOff>
    </xdr:from>
    <xdr:to>
      <xdr:col>71</xdr:col>
      <xdr:colOff>419100</xdr:colOff>
      <xdr:row>41</xdr:row>
      <xdr:rowOff>342900</xdr:rowOff>
    </xdr:to>
    <xdr:sp>
      <xdr:nvSpPr>
        <xdr:cNvPr id="37" name="Line 70"/>
        <xdr:cNvSpPr>
          <a:spLocks/>
        </xdr:cNvSpPr>
      </xdr:nvSpPr>
      <xdr:spPr>
        <a:xfrm flipH="1">
          <a:off x="34528125" y="6381750"/>
          <a:ext cx="4610100" cy="772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485775</xdr:colOff>
      <xdr:row>12</xdr:row>
      <xdr:rowOff>0</xdr:rowOff>
    </xdr:from>
    <xdr:to>
      <xdr:col>75</xdr:col>
      <xdr:colOff>485775</xdr:colOff>
      <xdr:row>14</xdr:row>
      <xdr:rowOff>0</xdr:rowOff>
    </xdr:to>
    <xdr:sp>
      <xdr:nvSpPr>
        <xdr:cNvPr id="38" name="Line 71"/>
        <xdr:cNvSpPr>
          <a:spLocks/>
        </xdr:cNvSpPr>
      </xdr:nvSpPr>
      <xdr:spPr>
        <a:xfrm>
          <a:off x="425481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12</xdr:row>
      <xdr:rowOff>0</xdr:rowOff>
    </xdr:from>
    <xdr:to>
      <xdr:col>77</xdr:col>
      <xdr:colOff>0</xdr:colOff>
      <xdr:row>14</xdr:row>
      <xdr:rowOff>0</xdr:rowOff>
    </xdr:to>
    <xdr:sp>
      <xdr:nvSpPr>
        <xdr:cNvPr id="39" name="Line 72"/>
        <xdr:cNvSpPr>
          <a:spLocks/>
        </xdr:cNvSpPr>
      </xdr:nvSpPr>
      <xdr:spPr>
        <a:xfrm>
          <a:off x="431006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66675</xdr:colOff>
      <xdr:row>12</xdr:row>
      <xdr:rowOff>0</xdr:rowOff>
    </xdr:from>
    <xdr:to>
      <xdr:col>78</xdr:col>
      <xdr:colOff>66675</xdr:colOff>
      <xdr:row>14</xdr:row>
      <xdr:rowOff>0</xdr:rowOff>
    </xdr:to>
    <xdr:sp>
      <xdr:nvSpPr>
        <xdr:cNvPr id="40" name="Line 73"/>
        <xdr:cNvSpPr>
          <a:spLocks/>
        </xdr:cNvSpPr>
      </xdr:nvSpPr>
      <xdr:spPr>
        <a:xfrm>
          <a:off x="436530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19050</xdr:colOff>
      <xdr:row>20</xdr:row>
      <xdr:rowOff>19050</xdr:rowOff>
    </xdr:from>
    <xdr:to>
      <xdr:col>89</xdr:col>
      <xdr:colOff>419100</xdr:colOff>
      <xdr:row>41</xdr:row>
      <xdr:rowOff>342900</xdr:rowOff>
    </xdr:to>
    <xdr:sp>
      <xdr:nvSpPr>
        <xdr:cNvPr id="41" name="Line 74"/>
        <xdr:cNvSpPr>
          <a:spLocks/>
        </xdr:cNvSpPr>
      </xdr:nvSpPr>
      <xdr:spPr>
        <a:xfrm flipH="1">
          <a:off x="44319825" y="6381750"/>
          <a:ext cx="4610100" cy="772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93</xdr:col>
      <xdr:colOff>485775</xdr:colOff>
      <xdr:row>12</xdr:row>
      <xdr:rowOff>0</xdr:rowOff>
    </xdr:from>
    <xdr:to>
      <xdr:col>93</xdr:col>
      <xdr:colOff>485775</xdr:colOff>
      <xdr:row>14</xdr:row>
      <xdr:rowOff>0</xdr:rowOff>
    </xdr:to>
    <xdr:sp>
      <xdr:nvSpPr>
        <xdr:cNvPr id="42" name="Line 75"/>
        <xdr:cNvSpPr>
          <a:spLocks/>
        </xdr:cNvSpPr>
      </xdr:nvSpPr>
      <xdr:spPr>
        <a:xfrm>
          <a:off x="523398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95</xdr:col>
      <xdr:colOff>0</xdr:colOff>
      <xdr:row>12</xdr:row>
      <xdr:rowOff>0</xdr:rowOff>
    </xdr:from>
    <xdr:to>
      <xdr:col>95</xdr:col>
      <xdr:colOff>0</xdr:colOff>
      <xdr:row>14</xdr:row>
      <xdr:rowOff>0</xdr:rowOff>
    </xdr:to>
    <xdr:sp>
      <xdr:nvSpPr>
        <xdr:cNvPr id="43" name="Line 76"/>
        <xdr:cNvSpPr>
          <a:spLocks/>
        </xdr:cNvSpPr>
      </xdr:nvSpPr>
      <xdr:spPr>
        <a:xfrm>
          <a:off x="528923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96</xdr:col>
      <xdr:colOff>66675</xdr:colOff>
      <xdr:row>12</xdr:row>
      <xdr:rowOff>0</xdr:rowOff>
    </xdr:from>
    <xdr:to>
      <xdr:col>96</xdr:col>
      <xdr:colOff>66675</xdr:colOff>
      <xdr:row>14</xdr:row>
      <xdr:rowOff>0</xdr:rowOff>
    </xdr:to>
    <xdr:sp>
      <xdr:nvSpPr>
        <xdr:cNvPr id="44" name="Line 77"/>
        <xdr:cNvSpPr>
          <a:spLocks/>
        </xdr:cNvSpPr>
      </xdr:nvSpPr>
      <xdr:spPr>
        <a:xfrm>
          <a:off x="534447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98</xdr:col>
      <xdr:colOff>19050</xdr:colOff>
      <xdr:row>20</xdr:row>
      <xdr:rowOff>19050</xdr:rowOff>
    </xdr:from>
    <xdr:to>
      <xdr:col>107</xdr:col>
      <xdr:colOff>419100</xdr:colOff>
      <xdr:row>41</xdr:row>
      <xdr:rowOff>342900</xdr:rowOff>
    </xdr:to>
    <xdr:sp>
      <xdr:nvSpPr>
        <xdr:cNvPr id="45" name="Line 78"/>
        <xdr:cNvSpPr>
          <a:spLocks/>
        </xdr:cNvSpPr>
      </xdr:nvSpPr>
      <xdr:spPr>
        <a:xfrm flipH="1">
          <a:off x="54111525" y="6381750"/>
          <a:ext cx="4610100" cy="772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111</xdr:col>
      <xdr:colOff>485775</xdr:colOff>
      <xdr:row>12</xdr:row>
      <xdr:rowOff>0</xdr:rowOff>
    </xdr:from>
    <xdr:to>
      <xdr:col>111</xdr:col>
      <xdr:colOff>485775</xdr:colOff>
      <xdr:row>14</xdr:row>
      <xdr:rowOff>0</xdr:rowOff>
    </xdr:to>
    <xdr:sp>
      <xdr:nvSpPr>
        <xdr:cNvPr id="46" name="Line 79"/>
        <xdr:cNvSpPr>
          <a:spLocks/>
        </xdr:cNvSpPr>
      </xdr:nvSpPr>
      <xdr:spPr>
        <a:xfrm>
          <a:off x="621315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113</xdr:col>
      <xdr:colOff>0</xdr:colOff>
      <xdr:row>12</xdr:row>
      <xdr:rowOff>0</xdr:rowOff>
    </xdr:from>
    <xdr:to>
      <xdr:col>113</xdr:col>
      <xdr:colOff>0</xdr:colOff>
      <xdr:row>14</xdr:row>
      <xdr:rowOff>0</xdr:rowOff>
    </xdr:to>
    <xdr:sp>
      <xdr:nvSpPr>
        <xdr:cNvPr id="47" name="Line 80"/>
        <xdr:cNvSpPr>
          <a:spLocks/>
        </xdr:cNvSpPr>
      </xdr:nvSpPr>
      <xdr:spPr>
        <a:xfrm>
          <a:off x="626840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114</xdr:col>
      <xdr:colOff>66675</xdr:colOff>
      <xdr:row>12</xdr:row>
      <xdr:rowOff>0</xdr:rowOff>
    </xdr:from>
    <xdr:to>
      <xdr:col>114</xdr:col>
      <xdr:colOff>66675</xdr:colOff>
      <xdr:row>14</xdr:row>
      <xdr:rowOff>0</xdr:rowOff>
    </xdr:to>
    <xdr:sp>
      <xdr:nvSpPr>
        <xdr:cNvPr id="48" name="Line 81"/>
        <xdr:cNvSpPr>
          <a:spLocks/>
        </xdr:cNvSpPr>
      </xdr:nvSpPr>
      <xdr:spPr>
        <a:xfrm>
          <a:off x="632364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116</xdr:col>
      <xdr:colOff>19050</xdr:colOff>
      <xdr:row>20</xdr:row>
      <xdr:rowOff>19050</xdr:rowOff>
    </xdr:from>
    <xdr:to>
      <xdr:col>125</xdr:col>
      <xdr:colOff>419100</xdr:colOff>
      <xdr:row>41</xdr:row>
      <xdr:rowOff>342900</xdr:rowOff>
    </xdr:to>
    <xdr:sp>
      <xdr:nvSpPr>
        <xdr:cNvPr id="49" name="Line 82"/>
        <xdr:cNvSpPr>
          <a:spLocks/>
        </xdr:cNvSpPr>
      </xdr:nvSpPr>
      <xdr:spPr>
        <a:xfrm flipH="1">
          <a:off x="63903225" y="6381750"/>
          <a:ext cx="4610100" cy="772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129</xdr:col>
      <xdr:colOff>485775</xdr:colOff>
      <xdr:row>12</xdr:row>
      <xdr:rowOff>0</xdr:rowOff>
    </xdr:from>
    <xdr:to>
      <xdr:col>129</xdr:col>
      <xdr:colOff>485775</xdr:colOff>
      <xdr:row>14</xdr:row>
      <xdr:rowOff>0</xdr:rowOff>
    </xdr:to>
    <xdr:sp>
      <xdr:nvSpPr>
        <xdr:cNvPr id="50" name="Line 83"/>
        <xdr:cNvSpPr>
          <a:spLocks/>
        </xdr:cNvSpPr>
      </xdr:nvSpPr>
      <xdr:spPr>
        <a:xfrm>
          <a:off x="719232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131</xdr:col>
      <xdr:colOff>0</xdr:colOff>
      <xdr:row>12</xdr:row>
      <xdr:rowOff>0</xdr:rowOff>
    </xdr:from>
    <xdr:to>
      <xdr:col>131</xdr:col>
      <xdr:colOff>0</xdr:colOff>
      <xdr:row>14</xdr:row>
      <xdr:rowOff>0</xdr:rowOff>
    </xdr:to>
    <xdr:sp>
      <xdr:nvSpPr>
        <xdr:cNvPr id="51" name="Line 84"/>
        <xdr:cNvSpPr>
          <a:spLocks/>
        </xdr:cNvSpPr>
      </xdr:nvSpPr>
      <xdr:spPr>
        <a:xfrm>
          <a:off x="724757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132</xdr:col>
      <xdr:colOff>66675</xdr:colOff>
      <xdr:row>12</xdr:row>
      <xdr:rowOff>0</xdr:rowOff>
    </xdr:from>
    <xdr:to>
      <xdr:col>132</xdr:col>
      <xdr:colOff>66675</xdr:colOff>
      <xdr:row>14</xdr:row>
      <xdr:rowOff>0</xdr:rowOff>
    </xdr:to>
    <xdr:sp>
      <xdr:nvSpPr>
        <xdr:cNvPr id="52" name="Line 85"/>
        <xdr:cNvSpPr>
          <a:spLocks/>
        </xdr:cNvSpPr>
      </xdr:nvSpPr>
      <xdr:spPr>
        <a:xfrm>
          <a:off x="730281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134</xdr:col>
      <xdr:colOff>19050</xdr:colOff>
      <xdr:row>20</xdr:row>
      <xdr:rowOff>19050</xdr:rowOff>
    </xdr:from>
    <xdr:to>
      <xdr:col>143</xdr:col>
      <xdr:colOff>419100</xdr:colOff>
      <xdr:row>41</xdr:row>
      <xdr:rowOff>342900</xdr:rowOff>
    </xdr:to>
    <xdr:sp>
      <xdr:nvSpPr>
        <xdr:cNvPr id="53" name="Line 86"/>
        <xdr:cNvSpPr>
          <a:spLocks/>
        </xdr:cNvSpPr>
      </xdr:nvSpPr>
      <xdr:spPr>
        <a:xfrm flipH="1">
          <a:off x="73694925" y="6381750"/>
          <a:ext cx="4610100" cy="772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147</xdr:col>
      <xdr:colOff>485775</xdr:colOff>
      <xdr:row>12</xdr:row>
      <xdr:rowOff>0</xdr:rowOff>
    </xdr:from>
    <xdr:to>
      <xdr:col>147</xdr:col>
      <xdr:colOff>485775</xdr:colOff>
      <xdr:row>14</xdr:row>
      <xdr:rowOff>0</xdr:rowOff>
    </xdr:to>
    <xdr:sp>
      <xdr:nvSpPr>
        <xdr:cNvPr id="54" name="Line 87"/>
        <xdr:cNvSpPr>
          <a:spLocks/>
        </xdr:cNvSpPr>
      </xdr:nvSpPr>
      <xdr:spPr>
        <a:xfrm>
          <a:off x="817149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149</xdr:col>
      <xdr:colOff>0</xdr:colOff>
      <xdr:row>12</xdr:row>
      <xdr:rowOff>0</xdr:rowOff>
    </xdr:from>
    <xdr:to>
      <xdr:col>149</xdr:col>
      <xdr:colOff>0</xdr:colOff>
      <xdr:row>14</xdr:row>
      <xdr:rowOff>0</xdr:rowOff>
    </xdr:to>
    <xdr:sp>
      <xdr:nvSpPr>
        <xdr:cNvPr id="55" name="Line 88"/>
        <xdr:cNvSpPr>
          <a:spLocks/>
        </xdr:cNvSpPr>
      </xdr:nvSpPr>
      <xdr:spPr>
        <a:xfrm>
          <a:off x="822674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150</xdr:col>
      <xdr:colOff>66675</xdr:colOff>
      <xdr:row>12</xdr:row>
      <xdr:rowOff>0</xdr:rowOff>
    </xdr:from>
    <xdr:to>
      <xdr:col>150</xdr:col>
      <xdr:colOff>66675</xdr:colOff>
      <xdr:row>14</xdr:row>
      <xdr:rowOff>0</xdr:rowOff>
    </xdr:to>
    <xdr:sp>
      <xdr:nvSpPr>
        <xdr:cNvPr id="56" name="Line 89"/>
        <xdr:cNvSpPr>
          <a:spLocks/>
        </xdr:cNvSpPr>
      </xdr:nvSpPr>
      <xdr:spPr>
        <a:xfrm>
          <a:off x="828198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152</xdr:col>
      <xdr:colOff>19050</xdr:colOff>
      <xdr:row>20</xdr:row>
      <xdr:rowOff>19050</xdr:rowOff>
    </xdr:from>
    <xdr:to>
      <xdr:col>161</xdr:col>
      <xdr:colOff>419100</xdr:colOff>
      <xdr:row>41</xdr:row>
      <xdr:rowOff>342900</xdr:rowOff>
    </xdr:to>
    <xdr:sp>
      <xdr:nvSpPr>
        <xdr:cNvPr id="57" name="Line 90"/>
        <xdr:cNvSpPr>
          <a:spLocks/>
        </xdr:cNvSpPr>
      </xdr:nvSpPr>
      <xdr:spPr>
        <a:xfrm flipH="1">
          <a:off x="83486625" y="6381750"/>
          <a:ext cx="4610100" cy="772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165</xdr:col>
      <xdr:colOff>485775</xdr:colOff>
      <xdr:row>12</xdr:row>
      <xdr:rowOff>0</xdr:rowOff>
    </xdr:from>
    <xdr:to>
      <xdr:col>165</xdr:col>
      <xdr:colOff>485775</xdr:colOff>
      <xdr:row>14</xdr:row>
      <xdr:rowOff>0</xdr:rowOff>
    </xdr:to>
    <xdr:sp>
      <xdr:nvSpPr>
        <xdr:cNvPr id="58" name="Line 91"/>
        <xdr:cNvSpPr>
          <a:spLocks/>
        </xdr:cNvSpPr>
      </xdr:nvSpPr>
      <xdr:spPr>
        <a:xfrm>
          <a:off x="915066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167</xdr:col>
      <xdr:colOff>0</xdr:colOff>
      <xdr:row>12</xdr:row>
      <xdr:rowOff>0</xdr:rowOff>
    </xdr:from>
    <xdr:to>
      <xdr:col>167</xdr:col>
      <xdr:colOff>0</xdr:colOff>
      <xdr:row>14</xdr:row>
      <xdr:rowOff>0</xdr:rowOff>
    </xdr:to>
    <xdr:sp>
      <xdr:nvSpPr>
        <xdr:cNvPr id="59" name="Line 92"/>
        <xdr:cNvSpPr>
          <a:spLocks/>
        </xdr:cNvSpPr>
      </xdr:nvSpPr>
      <xdr:spPr>
        <a:xfrm>
          <a:off x="920591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168</xdr:col>
      <xdr:colOff>66675</xdr:colOff>
      <xdr:row>12</xdr:row>
      <xdr:rowOff>0</xdr:rowOff>
    </xdr:from>
    <xdr:to>
      <xdr:col>168</xdr:col>
      <xdr:colOff>66675</xdr:colOff>
      <xdr:row>14</xdr:row>
      <xdr:rowOff>0</xdr:rowOff>
    </xdr:to>
    <xdr:sp>
      <xdr:nvSpPr>
        <xdr:cNvPr id="60" name="Line 93"/>
        <xdr:cNvSpPr>
          <a:spLocks/>
        </xdr:cNvSpPr>
      </xdr:nvSpPr>
      <xdr:spPr>
        <a:xfrm>
          <a:off x="926115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170</xdr:col>
      <xdr:colOff>19050</xdr:colOff>
      <xdr:row>20</xdr:row>
      <xdr:rowOff>19050</xdr:rowOff>
    </xdr:from>
    <xdr:to>
      <xdr:col>179</xdr:col>
      <xdr:colOff>419100</xdr:colOff>
      <xdr:row>41</xdr:row>
      <xdr:rowOff>342900</xdr:rowOff>
    </xdr:to>
    <xdr:sp>
      <xdr:nvSpPr>
        <xdr:cNvPr id="61" name="Line 94"/>
        <xdr:cNvSpPr>
          <a:spLocks/>
        </xdr:cNvSpPr>
      </xdr:nvSpPr>
      <xdr:spPr>
        <a:xfrm flipH="1">
          <a:off x="93278325" y="6381750"/>
          <a:ext cx="4610100" cy="772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183</xdr:col>
      <xdr:colOff>485775</xdr:colOff>
      <xdr:row>12</xdr:row>
      <xdr:rowOff>0</xdr:rowOff>
    </xdr:from>
    <xdr:to>
      <xdr:col>183</xdr:col>
      <xdr:colOff>485775</xdr:colOff>
      <xdr:row>14</xdr:row>
      <xdr:rowOff>0</xdr:rowOff>
    </xdr:to>
    <xdr:sp>
      <xdr:nvSpPr>
        <xdr:cNvPr id="62" name="Line 95"/>
        <xdr:cNvSpPr>
          <a:spLocks/>
        </xdr:cNvSpPr>
      </xdr:nvSpPr>
      <xdr:spPr>
        <a:xfrm>
          <a:off x="1012983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185</xdr:col>
      <xdr:colOff>0</xdr:colOff>
      <xdr:row>12</xdr:row>
      <xdr:rowOff>0</xdr:rowOff>
    </xdr:from>
    <xdr:to>
      <xdr:col>185</xdr:col>
      <xdr:colOff>0</xdr:colOff>
      <xdr:row>14</xdr:row>
      <xdr:rowOff>0</xdr:rowOff>
    </xdr:to>
    <xdr:sp>
      <xdr:nvSpPr>
        <xdr:cNvPr id="63" name="Line 96"/>
        <xdr:cNvSpPr>
          <a:spLocks/>
        </xdr:cNvSpPr>
      </xdr:nvSpPr>
      <xdr:spPr>
        <a:xfrm>
          <a:off x="1018508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186</xdr:col>
      <xdr:colOff>66675</xdr:colOff>
      <xdr:row>12</xdr:row>
      <xdr:rowOff>0</xdr:rowOff>
    </xdr:from>
    <xdr:to>
      <xdr:col>186</xdr:col>
      <xdr:colOff>66675</xdr:colOff>
      <xdr:row>14</xdr:row>
      <xdr:rowOff>0</xdr:rowOff>
    </xdr:to>
    <xdr:sp>
      <xdr:nvSpPr>
        <xdr:cNvPr id="64" name="Line 97"/>
        <xdr:cNvSpPr>
          <a:spLocks/>
        </xdr:cNvSpPr>
      </xdr:nvSpPr>
      <xdr:spPr>
        <a:xfrm>
          <a:off x="1024032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188</xdr:col>
      <xdr:colOff>19050</xdr:colOff>
      <xdr:row>20</xdr:row>
      <xdr:rowOff>19050</xdr:rowOff>
    </xdr:from>
    <xdr:to>
      <xdr:col>197</xdr:col>
      <xdr:colOff>419100</xdr:colOff>
      <xdr:row>41</xdr:row>
      <xdr:rowOff>342900</xdr:rowOff>
    </xdr:to>
    <xdr:sp>
      <xdr:nvSpPr>
        <xdr:cNvPr id="65" name="Line 98"/>
        <xdr:cNvSpPr>
          <a:spLocks/>
        </xdr:cNvSpPr>
      </xdr:nvSpPr>
      <xdr:spPr>
        <a:xfrm flipH="1">
          <a:off x="103070025" y="6381750"/>
          <a:ext cx="4610100" cy="772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201</xdr:col>
      <xdr:colOff>485775</xdr:colOff>
      <xdr:row>12</xdr:row>
      <xdr:rowOff>0</xdr:rowOff>
    </xdr:from>
    <xdr:to>
      <xdr:col>201</xdr:col>
      <xdr:colOff>485775</xdr:colOff>
      <xdr:row>14</xdr:row>
      <xdr:rowOff>0</xdr:rowOff>
    </xdr:to>
    <xdr:sp>
      <xdr:nvSpPr>
        <xdr:cNvPr id="66" name="Line 99"/>
        <xdr:cNvSpPr>
          <a:spLocks/>
        </xdr:cNvSpPr>
      </xdr:nvSpPr>
      <xdr:spPr>
        <a:xfrm>
          <a:off x="1110900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203</xdr:col>
      <xdr:colOff>0</xdr:colOff>
      <xdr:row>12</xdr:row>
      <xdr:rowOff>0</xdr:rowOff>
    </xdr:from>
    <xdr:to>
      <xdr:col>203</xdr:col>
      <xdr:colOff>0</xdr:colOff>
      <xdr:row>14</xdr:row>
      <xdr:rowOff>0</xdr:rowOff>
    </xdr:to>
    <xdr:sp>
      <xdr:nvSpPr>
        <xdr:cNvPr id="67" name="Line 100"/>
        <xdr:cNvSpPr>
          <a:spLocks/>
        </xdr:cNvSpPr>
      </xdr:nvSpPr>
      <xdr:spPr>
        <a:xfrm>
          <a:off x="1116425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204</xdr:col>
      <xdr:colOff>66675</xdr:colOff>
      <xdr:row>12</xdr:row>
      <xdr:rowOff>0</xdr:rowOff>
    </xdr:from>
    <xdr:to>
      <xdr:col>204</xdr:col>
      <xdr:colOff>66675</xdr:colOff>
      <xdr:row>14</xdr:row>
      <xdr:rowOff>0</xdr:rowOff>
    </xdr:to>
    <xdr:sp>
      <xdr:nvSpPr>
        <xdr:cNvPr id="68" name="Line 101"/>
        <xdr:cNvSpPr>
          <a:spLocks/>
        </xdr:cNvSpPr>
      </xdr:nvSpPr>
      <xdr:spPr>
        <a:xfrm>
          <a:off x="1121949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206</xdr:col>
      <xdr:colOff>19050</xdr:colOff>
      <xdr:row>20</xdr:row>
      <xdr:rowOff>19050</xdr:rowOff>
    </xdr:from>
    <xdr:to>
      <xdr:col>215</xdr:col>
      <xdr:colOff>419100</xdr:colOff>
      <xdr:row>41</xdr:row>
      <xdr:rowOff>342900</xdr:rowOff>
    </xdr:to>
    <xdr:sp>
      <xdr:nvSpPr>
        <xdr:cNvPr id="69" name="Line 102"/>
        <xdr:cNvSpPr>
          <a:spLocks/>
        </xdr:cNvSpPr>
      </xdr:nvSpPr>
      <xdr:spPr>
        <a:xfrm flipH="1">
          <a:off x="112861725" y="6381750"/>
          <a:ext cx="4610100" cy="772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219</xdr:col>
      <xdr:colOff>485775</xdr:colOff>
      <xdr:row>12</xdr:row>
      <xdr:rowOff>0</xdr:rowOff>
    </xdr:from>
    <xdr:to>
      <xdr:col>219</xdr:col>
      <xdr:colOff>485775</xdr:colOff>
      <xdr:row>14</xdr:row>
      <xdr:rowOff>0</xdr:rowOff>
    </xdr:to>
    <xdr:sp>
      <xdr:nvSpPr>
        <xdr:cNvPr id="70" name="Line 103"/>
        <xdr:cNvSpPr>
          <a:spLocks/>
        </xdr:cNvSpPr>
      </xdr:nvSpPr>
      <xdr:spPr>
        <a:xfrm>
          <a:off x="1208817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221</xdr:col>
      <xdr:colOff>0</xdr:colOff>
      <xdr:row>12</xdr:row>
      <xdr:rowOff>0</xdr:rowOff>
    </xdr:from>
    <xdr:to>
      <xdr:col>221</xdr:col>
      <xdr:colOff>0</xdr:colOff>
      <xdr:row>14</xdr:row>
      <xdr:rowOff>0</xdr:rowOff>
    </xdr:to>
    <xdr:sp>
      <xdr:nvSpPr>
        <xdr:cNvPr id="71" name="Line 104"/>
        <xdr:cNvSpPr>
          <a:spLocks/>
        </xdr:cNvSpPr>
      </xdr:nvSpPr>
      <xdr:spPr>
        <a:xfrm>
          <a:off x="1214342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222</xdr:col>
      <xdr:colOff>66675</xdr:colOff>
      <xdr:row>12</xdr:row>
      <xdr:rowOff>0</xdr:rowOff>
    </xdr:from>
    <xdr:to>
      <xdr:col>222</xdr:col>
      <xdr:colOff>66675</xdr:colOff>
      <xdr:row>14</xdr:row>
      <xdr:rowOff>0</xdr:rowOff>
    </xdr:to>
    <xdr:sp>
      <xdr:nvSpPr>
        <xdr:cNvPr id="72" name="Line 105"/>
        <xdr:cNvSpPr>
          <a:spLocks/>
        </xdr:cNvSpPr>
      </xdr:nvSpPr>
      <xdr:spPr>
        <a:xfrm>
          <a:off x="1219866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224</xdr:col>
      <xdr:colOff>19050</xdr:colOff>
      <xdr:row>20</xdr:row>
      <xdr:rowOff>19050</xdr:rowOff>
    </xdr:from>
    <xdr:to>
      <xdr:col>233</xdr:col>
      <xdr:colOff>419100</xdr:colOff>
      <xdr:row>41</xdr:row>
      <xdr:rowOff>342900</xdr:rowOff>
    </xdr:to>
    <xdr:sp>
      <xdr:nvSpPr>
        <xdr:cNvPr id="73" name="Line 106"/>
        <xdr:cNvSpPr>
          <a:spLocks/>
        </xdr:cNvSpPr>
      </xdr:nvSpPr>
      <xdr:spPr>
        <a:xfrm flipH="1">
          <a:off x="122653425" y="6381750"/>
          <a:ext cx="4610100" cy="772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237</xdr:col>
      <xdr:colOff>485775</xdr:colOff>
      <xdr:row>12</xdr:row>
      <xdr:rowOff>0</xdr:rowOff>
    </xdr:from>
    <xdr:to>
      <xdr:col>237</xdr:col>
      <xdr:colOff>485775</xdr:colOff>
      <xdr:row>14</xdr:row>
      <xdr:rowOff>0</xdr:rowOff>
    </xdr:to>
    <xdr:sp>
      <xdr:nvSpPr>
        <xdr:cNvPr id="74" name="Line 107"/>
        <xdr:cNvSpPr>
          <a:spLocks/>
        </xdr:cNvSpPr>
      </xdr:nvSpPr>
      <xdr:spPr>
        <a:xfrm>
          <a:off x="1306734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239</xdr:col>
      <xdr:colOff>0</xdr:colOff>
      <xdr:row>12</xdr:row>
      <xdr:rowOff>0</xdr:rowOff>
    </xdr:from>
    <xdr:to>
      <xdr:col>239</xdr:col>
      <xdr:colOff>0</xdr:colOff>
      <xdr:row>14</xdr:row>
      <xdr:rowOff>0</xdr:rowOff>
    </xdr:to>
    <xdr:sp>
      <xdr:nvSpPr>
        <xdr:cNvPr id="75" name="Line 108"/>
        <xdr:cNvSpPr>
          <a:spLocks/>
        </xdr:cNvSpPr>
      </xdr:nvSpPr>
      <xdr:spPr>
        <a:xfrm>
          <a:off x="1312259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240</xdr:col>
      <xdr:colOff>66675</xdr:colOff>
      <xdr:row>12</xdr:row>
      <xdr:rowOff>0</xdr:rowOff>
    </xdr:from>
    <xdr:to>
      <xdr:col>240</xdr:col>
      <xdr:colOff>66675</xdr:colOff>
      <xdr:row>14</xdr:row>
      <xdr:rowOff>0</xdr:rowOff>
    </xdr:to>
    <xdr:sp>
      <xdr:nvSpPr>
        <xdr:cNvPr id="76" name="Line 109"/>
        <xdr:cNvSpPr>
          <a:spLocks/>
        </xdr:cNvSpPr>
      </xdr:nvSpPr>
      <xdr:spPr>
        <a:xfrm>
          <a:off x="1317783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242</xdr:col>
      <xdr:colOff>19050</xdr:colOff>
      <xdr:row>20</xdr:row>
      <xdr:rowOff>19050</xdr:rowOff>
    </xdr:from>
    <xdr:to>
      <xdr:col>251</xdr:col>
      <xdr:colOff>419100</xdr:colOff>
      <xdr:row>41</xdr:row>
      <xdr:rowOff>342900</xdr:rowOff>
    </xdr:to>
    <xdr:sp>
      <xdr:nvSpPr>
        <xdr:cNvPr id="77" name="Line 110"/>
        <xdr:cNvSpPr>
          <a:spLocks/>
        </xdr:cNvSpPr>
      </xdr:nvSpPr>
      <xdr:spPr>
        <a:xfrm flipH="1">
          <a:off x="132445125" y="6381750"/>
          <a:ext cx="4610100" cy="772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485775</xdr:colOff>
      <xdr:row>12</xdr:row>
      <xdr:rowOff>0</xdr:rowOff>
    </xdr:from>
    <xdr:to>
      <xdr:col>21</xdr:col>
      <xdr:colOff>485775</xdr:colOff>
      <xdr:row>14</xdr:row>
      <xdr:rowOff>0</xdr:rowOff>
    </xdr:to>
    <xdr:sp>
      <xdr:nvSpPr>
        <xdr:cNvPr id="78" name="Line 111"/>
        <xdr:cNvSpPr>
          <a:spLocks/>
        </xdr:cNvSpPr>
      </xdr:nvSpPr>
      <xdr:spPr>
        <a:xfrm>
          <a:off x="131730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12</xdr:row>
      <xdr:rowOff>0</xdr:rowOff>
    </xdr:from>
    <xdr:to>
      <xdr:col>23</xdr:col>
      <xdr:colOff>0</xdr:colOff>
      <xdr:row>14</xdr:row>
      <xdr:rowOff>0</xdr:rowOff>
    </xdr:to>
    <xdr:sp>
      <xdr:nvSpPr>
        <xdr:cNvPr id="79" name="Line 112"/>
        <xdr:cNvSpPr>
          <a:spLocks/>
        </xdr:cNvSpPr>
      </xdr:nvSpPr>
      <xdr:spPr>
        <a:xfrm>
          <a:off x="137255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12</xdr:row>
      <xdr:rowOff>0</xdr:rowOff>
    </xdr:from>
    <xdr:to>
      <xdr:col>24</xdr:col>
      <xdr:colOff>66675</xdr:colOff>
      <xdr:row>14</xdr:row>
      <xdr:rowOff>0</xdr:rowOff>
    </xdr:to>
    <xdr:sp>
      <xdr:nvSpPr>
        <xdr:cNvPr id="80" name="Line 113"/>
        <xdr:cNvSpPr>
          <a:spLocks/>
        </xdr:cNvSpPr>
      </xdr:nvSpPr>
      <xdr:spPr>
        <a:xfrm>
          <a:off x="142779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485775</xdr:colOff>
      <xdr:row>12</xdr:row>
      <xdr:rowOff>0</xdr:rowOff>
    </xdr:from>
    <xdr:to>
      <xdr:col>39</xdr:col>
      <xdr:colOff>485775</xdr:colOff>
      <xdr:row>14</xdr:row>
      <xdr:rowOff>0</xdr:rowOff>
    </xdr:to>
    <xdr:sp>
      <xdr:nvSpPr>
        <xdr:cNvPr id="81" name="Line 114"/>
        <xdr:cNvSpPr>
          <a:spLocks/>
        </xdr:cNvSpPr>
      </xdr:nvSpPr>
      <xdr:spPr>
        <a:xfrm>
          <a:off x="229647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12</xdr:row>
      <xdr:rowOff>0</xdr:rowOff>
    </xdr:from>
    <xdr:to>
      <xdr:col>41</xdr:col>
      <xdr:colOff>0</xdr:colOff>
      <xdr:row>14</xdr:row>
      <xdr:rowOff>0</xdr:rowOff>
    </xdr:to>
    <xdr:sp>
      <xdr:nvSpPr>
        <xdr:cNvPr id="82" name="Line 115"/>
        <xdr:cNvSpPr>
          <a:spLocks/>
        </xdr:cNvSpPr>
      </xdr:nvSpPr>
      <xdr:spPr>
        <a:xfrm>
          <a:off x="235172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66675</xdr:colOff>
      <xdr:row>12</xdr:row>
      <xdr:rowOff>0</xdr:rowOff>
    </xdr:from>
    <xdr:to>
      <xdr:col>42</xdr:col>
      <xdr:colOff>66675</xdr:colOff>
      <xdr:row>14</xdr:row>
      <xdr:rowOff>0</xdr:rowOff>
    </xdr:to>
    <xdr:sp>
      <xdr:nvSpPr>
        <xdr:cNvPr id="83" name="Line 116"/>
        <xdr:cNvSpPr>
          <a:spLocks/>
        </xdr:cNvSpPr>
      </xdr:nvSpPr>
      <xdr:spPr>
        <a:xfrm>
          <a:off x="240696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485775</xdr:colOff>
      <xdr:row>12</xdr:row>
      <xdr:rowOff>0</xdr:rowOff>
    </xdr:from>
    <xdr:to>
      <xdr:col>57</xdr:col>
      <xdr:colOff>485775</xdr:colOff>
      <xdr:row>14</xdr:row>
      <xdr:rowOff>0</xdr:rowOff>
    </xdr:to>
    <xdr:sp>
      <xdr:nvSpPr>
        <xdr:cNvPr id="84" name="Line 117"/>
        <xdr:cNvSpPr>
          <a:spLocks/>
        </xdr:cNvSpPr>
      </xdr:nvSpPr>
      <xdr:spPr>
        <a:xfrm>
          <a:off x="327564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0</xdr:colOff>
      <xdr:row>12</xdr:row>
      <xdr:rowOff>0</xdr:rowOff>
    </xdr:from>
    <xdr:to>
      <xdr:col>59</xdr:col>
      <xdr:colOff>0</xdr:colOff>
      <xdr:row>14</xdr:row>
      <xdr:rowOff>0</xdr:rowOff>
    </xdr:to>
    <xdr:sp>
      <xdr:nvSpPr>
        <xdr:cNvPr id="85" name="Line 118"/>
        <xdr:cNvSpPr>
          <a:spLocks/>
        </xdr:cNvSpPr>
      </xdr:nvSpPr>
      <xdr:spPr>
        <a:xfrm>
          <a:off x="333089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66675</xdr:colOff>
      <xdr:row>12</xdr:row>
      <xdr:rowOff>0</xdr:rowOff>
    </xdr:from>
    <xdr:to>
      <xdr:col>60</xdr:col>
      <xdr:colOff>66675</xdr:colOff>
      <xdr:row>14</xdr:row>
      <xdr:rowOff>0</xdr:rowOff>
    </xdr:to>
    <xdr:sp>
      <xdr:nvSpPr>
        <xdr:cNvPr id="86" name="Line 119"/>
        <xdr:cNvSpPr>
          <a:spLocks/>
        </xdr:cNvSpPr>
      </xdr:nvSpPr>
      <xdr:spPr>
        <a:xfrm>
          <a:off x="338613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485775</xdr:colOff>
      <xdr:row>12</xdr:row>
      <xdr:rowOff>0</xdr:rowOff>
    </xdr:from>
    <xdr:to>
      <xdr:col>75</xdr:col>
      <xdr:colOff>485775</xdr:colOff>
      <xdr:row>14</xdr:row>
      <xdr:rowOff>0</xdr:rowOff>
    </xdr:to>
    <xdr:sp>
      <xdr:nvSpPr>
        <xdr:cNvPr id="87" name="Line 120"/>
        <xdr:cNvSpPr>
          <a:spLocks/>
        </xdr:cNvSpPr>
      </xdr:nvSpPr>
      <xdr:spPr>
        <a:xfrm>
          <a:off x="425481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12</xdr:row>
      <xdr:rowOff>0</xdr:rowOff>
    </xdr:from>
    <xdr:to>
      <xdr:col>77</xdr:col>
      <xdr:colOff>0</xdr:colOff>
      <xdr:row>14</xdr:row>
      <xdr:rowOff>0</xdr:rowOff>
    </xdr:to>
    <xdr:sp>
      <xdr:nvSpPr>
        <xdr:cNvPr id="88" name="Line 121"/>
        <xdr:cNvSpPr>
          <a:spLocks/>
        </xdr:cNvSpPr>
      </xdr:nvSpPr>
      <xdr:spPr>
        <a:xfrm>
          <a:off x="431006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66675</xdr:colOff>
      <xdr:row>12</xdr:row>
      <xdr:rowOff>0</xdr:rowOff>
    </xdr:from>
    <xdr:to>
      <xdr:col>78</xdr:col>
      <xdr:colOff>66675</xdr:colOff>
      <xdr:row>14</xdr:row>
      <xdr:rowOff>0</xdr:rowOff>
    </xdr:to>
    <xdr:sp>
      <xdr:nvSpPr>
        <xdr:cNvPr id="89" name="Line 122"/>
        <xdr:cNvSpPr>
          <a:spLocks/>
        </xdr:cNvSpPr>
      </xdr:nvSpPr>
      <xdr:spPr>
        <a:xfrm>
          <a:off x="436530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93</xdr:col>
      <xdr:colOff>485775</xdr:colOff>
      <xdr:row>12</xdr:row>
      <xdr:rowOff>0</xdr:rowOff>
    </xdr:from>
    <xdr:to>
      <xdr:col>93</xdr:col>
      <xdr:colOff>485775</xdr:colOff>
      <xdr:row>14</xdr:row>
      <xdr:rowOff>0</xdr:rowOff>
    </xdr:to>
    <xdr:sp>
      <xdr:nvSpPr>
        <xdr:cNvPr id="90" name="Line 123"/>
        <xdr:cNvSpPr>
          <a:spLocks/>
        </xdr:cNvSpPr>
      </xdr:nvSpPr>
      <xdr:spPr>
        <a:xfrm>
          <a:off x="523398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95</xdr:col>
      <xdr:colOff>0</xdr:colOff>
      <xdr:row>12</xdr:row>
      <xdr:rowOff>0</xdr:rowOff>
    </xdr:from>
    <xdr:to>
      <xdr:col>95</xdr:col>
      <xdr:colOff>0</xdr:colOff>
      <xdr:row>14</xdr:row>
      <xdr:rowOff>0</xdr:rowOff>
    </xdr:to>
    <xdr:sp>
      <xdr:nvSpPr>
        <xdr:cNvPr id="91" name="Line 124"/>
        <xdr:cNvSpPr>
          <a:spLocks/>
        </xdr:cNvSpPr>
      </xdr:nvSpPr>
      <xdr:spPr>
        <a:xfrm>
          <a:off x="528923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96</xdr:col>
      <xdr:colOff>66675</xdr:colOff>
      <xdr:row>12</xdr:row>
      <xdr:rowOff>0</xdr:rowOff>
    </xdr:from>
    <xdr:to>
      <xdr:col>96</xdr:col>
      <xdr:colOff>66675</xdr:colOff>
      <xdr:row>14</xdr:row>
      <xdr:rowOff>0</xdr:rowOff>
    </xdr:to>
    <xdr:sp>
      <xdr:nvSpPr>
        <xdr:cNvPr id="92" name="Line 125"/>
        <xdr:cNvSpPr>
          <a:spLocks/>
        </xdr:cNvSpPr>
      </xdr:nvSpPr>
      <xdr:spPr>
        <a:xfrm>
          <a:off x="534447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111</xdr:col>
      <xdr:colOff>485775</xdr:colOff>
      <xdr:row>12</xdr:row>
      <xdr:rowOff>0</xdr:rowOff>
    </xdr:from>
    <xdr:to>
      <xdr:col>111</xdr:col>
      <xdr:colOff>485775</xdr:colOff>
      <xdr:row>14</xdr:row>
      <xdr:rowOff>0</xdr:rowOff>
    </xdr:to>
    <xdr:sp>
      <xdr:nvSpPr>
        <xdr:cNvPr id="93" name="Line 126"/>
        <xdr:cNvSpPr>
          <a:spLocks/>
        </xdr:cNvSpPr>
      </xdr:nvSpPr>
      <xdr:spPr>
        <a:xfrm>
          <a:off x="621315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113</xdr:col>
      <xdr:colOff>0</xdr:colOff>
      <xdr:row>12</xdr:row>
      <xdr:rowOff>0</xdr:rowOff>
    </xdr:from>
    <xdr:to>
      <xdr:col>113</xdr:col>
      <xdr:colOff>0</xdr:colOff>
      <xdr:row>14</xdr:row>
      <xdr:rowOff>0</xdr:rowOff>
    </xdr:to>
    <xdr:sp>
      <xdr:nvSpPr>
        <xdr:cNvPr id="94" name="Line 127"/>
        <xdr:cNvSpPr>
          <a:spLocks/>
        </xdr:cNvSpPr>
      </xdr:nvSpPr>
      <xdr:spPr>
        <a:xfrm>
          <a:off x="626840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114</xdr:col>
      <xdr:colOff>66675</xdr:colOff>
      <xdr:row>12</xdr:row>
      <xdr:rowOff>0</xdr:rowOff>
    </xdr:from>
    <xdr:to>
      <xdr:col>114</xdr:col>
      <xdr:colOff>66675</xdr:colOff>
      <xdr:row>14</xdr:row>
      <xdr:rowOff>0</xdr:rowOff>
    </xdr:to>
    <xdr:sp>
      <xdr:nvSpPr>
        <xdr:cNvPr id="95" name="Line 128"/>
        <xdr:cNvSpPr>
          <a:spLocks/>
        </xdr:cNvSpPr>
      </xdr:nvSpPr>
      <xdr:spPr>
        <a:xfrm>
          <a:off x="632364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129</xdr:col>
      <xdr:colOff>485775</xdr:colOff>
      <xdr:row>12</xdr:row>
      <xdr:rowOff>0</xdr:rowOff>
    </xdr:from>
    <xdr:to>
      <xdr:col>129</xdr:col>
      <xdr:colOff>485775</xdr:colOff>
      <xdr:row>14</xdr:row>
      <xdr:rowOff>0</xdr:rowOff>
    </xdr:to>
    <xdr:sp>
      <xdr:nvSpPr>
        <xdr:cNvPr id="96" name="Line 129"/>
        <xdr:cNvSpPr>
          <a:spLocks/>
        </xdr:cNvSpPr>
      </xdr:nvSpPr>
      <xdr:spPr>
        <a:xfrm>
          <a:off x="719232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131</xdr:col>
      <xdr:colOff>0</xdr:colOff>
      <xdr:row>12</xdr:row>
      <xdr:rowOff>0</xdr:rowOff>
    </xdr:from>
    <xdr:to>
      <xdr:col>131</xdr:col>
      <xdr:colOff>0</xdr:colOff>
      <xdr:row>14</xdr:row>
      <xdr:rowOff>0</xdr:rowOff>
    </xdr:to>
    <xdr:sp>
      <xdr:nvSpPr>
        <xdr:cNvPr id="97" name="Line 130"/>
        <xdr:cNvSpPr>
          <a:spLocks/>
        </xdr:cNvSpPr>
      </xdr:nvSpPr>
      <xdr:spPr>
        <a:xfrm>
          <a:off x="724757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132</xdr:col>
      <xdr:colOff>66675</xdr:colOff>
      <xdr:row>12</xdr:row>
      <xdr:rowOff>0</xdr:rowOff>
    </xdr:from>
    <xdr:to>
      <xdr:col>132</xdr:col>
      <xdr:colOff>66675</xdr:colOff>
      <xdr:row>14</xdr:row>
      <xdr:rowOff>0</xdr:rowOff>
    </xdr:to>
    <xdr:sp>
      <xdr:nvSpPr>
        <xdr:cNvPr id="98" name="Line 131"/>
        <xdr:cNvSpPr>
          <a:spLocks/>
        </xdr:cNvSpPr>
      </xdr:nvSpPr>
      <xdr:spPr>
        <a:xfrm>
          <a:off x="730281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147</xdr:col>
      <xdr:colOff>485775</xdr:colOff>
      <xdr:row>12</xdr:row>
      <xdr:rowOff>0</xdr:rowOff>
    </xdr:from>
    <xdr:to>
      <xdr:col>147</xdr:col>
      <xdr:colOff>485775</xdr:colOff>
      <xdr:row>14</xdr:row>
      <xdr:rowOff>0</xdr:rowOff>
    </xdr:to>
    <xdr:sp>
      <xdr:nvSpPr>
        <xdr:cNvPr id="99" name="Line 132"/>
        <xdr:cNvSpPr>
          <a:spLocks/>
        </xdr:cNvSpPr>
      </xdr:nvSpPr>
      <xdr:spPr>
        <a:xfrm>
          <a:off x="817149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149</xdr:col>
      <xdr:colOff>0</xdr:colOff>
      <xdr:row>12</xdr:row>
      <xdr:rowOff>0</xdr:rowOff>
    </xdr:from>
    <xdr:to>
      <xdr:col>149</xdr:col>
      <xdr:colOff>0</xdr:colOff>
      <xdr:row>14</xdr:row>
      <xdr:rowOff>0</xdr:rowOff>
    </xdr:to>
    <xdr:sp>
      <xdr:nvSpPr>
        <xdr:cNvPr id="100" name="Line 133"/>
        <xdr:cNvSpPr>
          <a:spLocks/>
        </xdr:cNvSpPr>
      </xdr:nvSpPr>
      <xdr:spPr>
        <a:xfrm>
          <a:off x="822674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150</xdr:col>
      <xdr:colOff>66675</xdr:colOff>
      <xdr:row>12</xdr:row>
      <xdr:rowOff>0</xdr:rowOff>
    </xdr:from>
    <xdr:to>
      <xdr:col>150</xdr:col>
      <xdr:colOff>66675</xdr:colOff>
      <xdr:row>14</xdr:row>
      <xdr:rowOff>0</xdr:rowOff>
    </xdr:to>
    <xdr:sp>
      <xdr:nvSpPr>
        <xdr:cNvPr id="101" name="Line 134"/>
        <xdr:cNvSpPr>
          <a:spLocks/>
        </xdr:cNvSpPr>
      </xdr:nvSpPr>
      <xdr:spPr>
        <a:xfrm>
          <a:off x="828198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165</xdr:col>
      <xdr:colOff>485775</xdr:colOff>
      <xdr:row>12</xdr:row>
      <xdr:rowOff>0</xdr:rowOff>
    </xdr:from>
    <xdr:to>
      <xdr:col>165</xdr:col>
      <xdr:colOff>485775</xdr:colOff>
      <xdr:row>14</xdr:row>
      <xdr:rowOff>0</xdr:rowOff>
    </xdr:to>
    <xdr:sp>
      <xdr:nvSpPr>
        <xdr:cNvPr id="102" name="Line 135"/>
        <xdr:cNvSpPr>
          <a:spLocks/>
        </xdr:cNvSpPr>
      </xdr:nvSpPr>
      <xdr:spPr>
        <a:xfrm>
          <a:off x="915066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167</xdr:col>
      <xdr:colOff>0</xdr:colOff>
      <xdr:row>12</xdr:row>
      <xdr:rowOff>0</xdr:rowOff>
    </xdr:from>
    <xdr:to>
      <xdr:col>167</xdr:col>
      <xdr:colOff>0</xdr:colOff>
      <xdr:row>14</xdr:row>
      <xdr:rowOff>0</xdr:rowOff>
    </xdr:to>
    <xdr:sp>
      <xdr:nvSpPr>
        <xdr:cNvPr id="103" name="Line 136"/>
        <xdr:cNvSpPr>
          <a:spLocks/>
        </xdr:cNvSpPr>
      </xdr:nvSpPr>
      <xdr:spPr>
        <a:xfrm>
          <a:off x="920591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168</xdr:col>
      <xdr:colOff>66675</xdr:colOff>
      <xdr:row>12</xdr:row>
      <xdr:rowOff>0</xdr:rowOff>
    </xdr:from>
    <xdr:to>
      <xdr:col>168</xdr:col>
      <xdr:colOff>66675</xdr:colOff>
      <xdr:row>14</xdr:row>
      <xdr:rowOff>0</xdr:rowOff>
    </xdr:to>
    <xdr:sp>
      <xdr:nvSpPr>
        <xdr:cNvPr id="104" name="Line 137"/>
        <xdr:cNvSpPr>
          <a:spLocks/>
        </xdr:cNvSpPr>
      </xdr:nvSpPr>
      <xdr:spPr>
        <a:xfrm>
          <a:off x="926115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183</xdr:col>
      <xdr:colOff>485775</xdr:colOff>
      <xdr:row>12</xdr:row>
      <xdr:rowOff>0</xdr:rowOff>
    </xdr:from>
    <xdr:to>
      <xdr:col>183</xdr:col>
      <xdr:colOff>485775</xdr:colOff>
      <xdr:row>14</xdr:row>
      <xdr:rowOff>0</xdr:rowOff>
    </xdr:to>
    <xdr:sp>
      <xdr:nvSpPr>
        <xdr:cNvPr id="105" name="Line 138"/>
        <xdr:cNvSpPr>
          <a:spLocks/>
        </xdr:cNvSpPr>
      </xdr:nvSpPr>
      <xdr:spPr>
        <a:xfrm>
          <a:off x="1012983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185</xdr:col>
      <xdr:colOff>0</xdr:colOff>
      <xdr:row>12</xdr:row>
      <xdr:rowOff>0</xdr:rowOff>
    </xdr:from>
    <xdr:to>
      <xdr:col>185</xdr:col>
      <xdr:colOff>0</xdr:colOff>
      <xdr:row>14</xdr:row>
      <xdr:rowOff>0</xdr:rowOff>
    </xdr:to>
    <xdr:sp>
      <xdr:nvSpPr>
        <xdr:cNvPr id="106" name="Line 139"/>
        <xdr:cNvSpPr>
          <a:spLocks/>
        </xdr:cNvSpPr>
      </xdr:nvSpPr>
      <xdr:spPr>
        <a:xfrm>
          <a:off x="1018508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186</xdr:col>
      <xdr:colOff>66675</xdr:colOff>
      <xdr:row>12</xdr:row>
      <xdr:rowOff>0</xdr:rowOff>
    </xdr:from>
    <xdr:to>
      <xdr:col>186</xdr:col>
      <xdr:colOff>66675</xdr:colOff>
      <xdr:row>14</xdr:row>
      <xdr:rowOff>0</xdr:rowOff>
    </xdr:to>
    <xdr:sp>
      <xdr:nvSpPr>
        <xdr:cNvPr id="107" name="Line 140"/>
        <xdr:cNvSpPr>
          <a:spLocks/>
        </xdr:cNvSpPr>
      </xdr:nvSpPr>
      <xdr:spPr>
        <a:xfrm>
          <a:off x="1024032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201</xdr:col>
      <xdr:colOff>485775</xdr:colOff>
      <xdr:row>12</xdr:row>
      <xdr:rowOff>0</xdr:rowOff>
    </xdr:from>
    <xdr:to>
      <xdr:col>201</xdr:col>
      <xdr:colOff>485775</xdr:colOff>
      <xdr:row>14</xdr:row>
      <xdr:rowOff>0</xdr:rowOff>
    </xdr:to>
    <xdr:sp>
      <xdr:nvSpPr>
        <xdr:cNvPr id="108" name="Line 141"/>
        <xdr:cNvSpPr>
          <a:spLocks/>
        </xdr:cNvSpPr>
      </xdr:nvSpPr>
      <xdr:spPr>
        <a:xfrm>
          <a:off x="1110900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203</xdr:col>
      <xdr:colOff>0</xdr:colOff>
      <xdr:row>12</xdr:row>
      <xdr:rowOff>0</xdr:rowOff>
    </xdr:from>
    <xdr:to>
      <xdr:col>203</xdr:col>
      <xdr:colOff>0</xdr:colOff>
      <xdr:row>14</xdr:row>
      <xdr:rowOff>0</xdr:rowOff>
    </xdr:to>
    <xdr:sp>
      <xdr:nvSpPr>
        <xdr:cNvPr id="109" name="Line 142"/>
        <xdr:cNvSpPr>
          <a:spLocks/>
        </xdr:cNvSpPr>
      </xdr:nvSpPr>
      <xdr:spPr>
        <a:xfrm>
          <a:off x="1116425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204</xdr:col>
      <xdr:colOff>66675</xdr:colOff>
      <xdr:row>12</xdr:row>
      <xdr:rowOff>0</xdr:rowOff>
    </xdr:from>
    <xdr:to>
      <xdr:col>204</xdr:col>
      <xdr:colOff>66675</xdr:colOff>
      <xdr:row>14</xdr:row>
      <xdr:rowOff>0</xdr:rowOff>
    </xdr:to>
    <xdr:sp>
      <xdr:nvSpPr>
        <xdr:cNvPr id="110" name="Line 143"/>
        <xdr:cNvSpPr>
          <a:spLocks/>
        </xdr:cNvSpPr>
      </xdr:nvSpPr>
      <xdr:spPr>
        <a:xfrm>
          <a:off x="1121949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219</xdr:col>
      <xdr:colOff>485775</xdr:colOff>
      <xdr:row>12</xdr:row>
      <xdr:rowOff>0</xdr:rowOff>
    </xdr:from>
    <xdr:to>
      <xdr:col>219</xdr:col>
      <xdr:colOff>485775</xdr:colOff>
      <xdr:row>14</xdr:row>
      <xdr:rowOff>0</xdr:rowOff>
    </xdr:to>
    <xdr:sp>
      <xdr:nvSpPr>
        <xdr:cNvPr id="111" name="Line 144"/>
        <xdr:cNvSpPr>
          <a:spLocks/>
        </xdr:cNvSpPr>
      </xdr:nvSpPr>
      <xdr:spPr>
        <a:xfrm>
          <a:off x="1208817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221</xdr:col>
      <xdr:colOff>0</xdr:colOff>
      <xdr:row>12</xdr:row>
      <xdr:rowOff>0</xdr:rowOff>
    </xdr:from>
    <xdr:to>
      <xdr:col>221</xdr:col>
      <xdr:colOff>0</xdr:colOff>
      <xdr:row>14</xdr:row>
      <xdr:rowOff>0</xdr:rowOff>
    </xdr:to>
    <xdr:sp>
      <xdr:nvSpPr>
        <xdr:cNvPr id="112" name="Line 145"/>
        <xdr:cNvSpPr>
          <a:spLocks/>
        </xdr:cNvSpPr>
      </xdr:nvSpPr>
      <xdr:spPr>
        <a:xfrm>
          <a:off x="1214342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222</xdr:col>
      <xdr:colOff>66675</xdr:colOff>
      <xdr:row>12</xdr:row>
      <xdr:rowOff>0</xdr:rowOff>
    </xdr:from>
    <xdr:to>
      <xdr:col>222</xdr:col>
      <xdr:colOff>66675</xdr:colOff>
      <xdr:row>14</xdr:row>
      <xdr:rowOff>0</xdr:rowOff>
    </xdr:to>
    <xdr:sp>
      <xdr:nvSpPr>
        <xdr:cNvPr id="113" name="Line 146"/>
        <xdr:cNvSpPr>
          <a:spLocks/>
        </xdr:cNvSpPr>
      </xdr:nvSpPr>
      <xdr:spPr>
        <a:xfrm>
          <a:off x="1219866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237</xdr:col>
      <xdr:colOff>485775</xdr:colOff>
      <xdr:row>12</xdr:row>
      <xdr:rowOff>0</xdr:rowOff>
    </xdr:from>
    <xdr:to>
      <xdr:col>237</xdr:col>
      <xdr:colOff>485775</xdr:colOff>
      <xdr:row>14</xdr:row>
      <xdr:rowOff>0</xdr:rowOff>
    </xdr:to>
    <xdr:sp>
      <xdr:nvSpPr>
        <xdr:cNvPr id="114" name="Line 147"/>
        <xdr:cNvSpPr>
          <a:spLocks/>
        </xdr:cNvSpPr>
      </xdr:nvSpPr>
      <xdr:spPr>
        <a:xfrm>
          <a:off x="1306734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239</xdr:col>
      <xdr:colOff>0</xdr:colOff>
      <xdr:row>12</xdr:row>
      <xdr:rowOff>0</xdr:rowOff>
    </xdr:from>
    <xdr:to>
      <xdr:col>239</xdr:col>
      <xdr:colOff>0</xdr:colOff>
      <xdr:row>14</xdr:row>
      <xdr:rowOff>0</xdr:rowOff>
    </xdr:to>
    <xdr:sp>
      <xdr:nvSpPr>
        <xdr:cNvPr id="115" name="Line 148"/>
        <xdr:cNvSpPr>
          <a:spLocks/>
        </xdr:cNvSpPr>
      </xdr:nvSpPr>
      <xdr:spPr>
        <a:xfrm>
          <a:off x="1312259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240</xdr:col>
      <xdr:colOff>66675</xdr:colOff>
      <xdr:row>12</xdr:row>
      <xdr:rowOff>0</xdr:rowOff>
    </xdr:from>
    <xdr:to>
      <xdr:col>240</xdr:col>
      <xdr:colOff>66675</xdr:colOff>
      <xdr:row>14</xdr:row>
      <xdr:rowOff>0</xdr:rowOff>
    </xdr:to>
    <xdr:sp>
      <xdr:nvSpPr>
        <xdr:cNvPr id="116" name="Line 149"/>
        <xdr:cNvSpPr>
          <a:spLocks/>
        </xdr:cNvSpPr>
      </xdr:nvSpPr>
      <xdr:spPr>
        <a:xfrm>
          <a:off x="1317783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12</xdr:row>
      <xdr:rowOff>0</xdr:rowOff>
    </xdr:from>
    <xdr:to>
      <xdr:col>3</xdr:col>
      <xdr:colOff>485775</xdr:colOff>
      <xdr:row>14</xdr:row>
      <xdr:rowOff>0</xdr:rowOff>
    </xdr:to>
    <xdr:sp>
      <xdr:nvSpPr>
        <xdr:cNvPr id="117" name="Line 150"/>
        <xdr:cNvSpPr>
          <a:spLocks/>
        </xdr:cNvSpPr>
      </xdr:nvSpPr>
      <xdr:spPr>
        <a:xfrm>
          <a:off x="33813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12</xdr:row>
      <xdr:rowOff>0</xdr:rowOff>
    </xdr:from>
    <xdr:to>
      <xdr:col>5</xdr:col>
      <xdr:colOff>0</xdr:colOff>
      <xdr:row>14</xdr:row>
      <xdr:rowOff>0</xdr:rowOff>
    </xdr:to>
    <xdr:sp>
      <xdr:nvSpPr>
        <xdr:cNvPr id="118" name="Line 151"/>
        <xdr:cNvSpPr>
          <a:spLocks/>
        </xdr:cNvSpPr>
      </xdr:nvSpPr>
      <xdr:spPr>
        <a:xfrm>
          <a:off x="39338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12</xdr:row>
      <xdr:rowOff>0</xdr:rowOff>
    </xdr:from>
    <xdr:to>
      <xdr:col>6</xdr:col>
      <xdr:colOff>66675</xdr:colOff>
      <xdr:row>14</xdr:row>
      <xdr:rowOff>0</xdr:rowOff>
    </xdr:to>
    <xdr:sp>
      <xdr:nvSpPr>
        <xdr:cNvPr id="119" name="Line 152"/>
        <xdr:cNvSpPr>
          <a:spLocks/>
        </xdr:cNvSpPr>
      </xdr:nvSpPr>
      <xdr:spPr>
        <a:xfrm>
          <a:off x="44862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12</xdr:row>
      <xdr:rowOff>0</xdr:rowOff>
    </xdr:from>
    <xdr:to>
      <xdr:col>3</xdr:col>
      <xdr:colOff>485775</xdr:colOff>
      <xdr:row>14</xdr:row>
      <xdr:rowOff>0</xdr:rowOff>
    </xdr:to>
    <xdr:sp>
      <xdr:nvSpPr>
        <xdr:cNvPr id="120" name="Line 153"/>
        <xdr:cNvSpPr>
          <a:spLocks/>
        </xdr:cNvSpPr>
      </xdr:nvSpPr>
      <xdr:spPr>
        <a:xfrm>
          <a:off x="33813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12</xdr:row>
      <xdr:rowOff>0</xdr:rowOff>
    </xdr:from>
    <xdr:to>
      <xdr:col>5</xdr:col>
      <xdr:colOff>0</xdr:colOff>
      <xdr:row>14</xdr:row>
      <xdr:rowOff>0</xdr:rowOff>
    </xdr:to>
    <xdr:sp>
      <xdr:nvSpPr>
        <xdr:cNvPr id="121" name="Line 154"/>
        <xdr:cNvSpPr>
          <a:spLocks/>
        </xdr:cNvSpPr>
      </xdr:nvSpPr>
      <xdr:spPr>
        <a:xfrm>
          <a:off x="39338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12</xdr:row>
      <xdr:rowOff>0</xdr:rowOff>
    </xdr:from>
    <xdr:to>
      <xdr:col>6</xdr:col>
      <xdr:colOff>66675</xdr:colOff>
      <xdr:row>14</xdr:row>
      <xdr:rowOff>0</xdr:rowOff>
    </xdr:to>
    <xdr:sp>
      <xdr:nvSpPr>
        <xdr:cNvPr id="122" name="Line 155"/>
        <xdr:cNvSpPr>
          <a:spLocks/>
        </xdr:cNvSpPr>
      </xdr:nvSpPr>
      <xdr:spPr>
        <a:xfrm>
          <a:off x="44862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12</xdr:row>
      <xdr:rowOff>0</xdr:rowOff>
    </xdr:from>
    <xdr:to>
      <xdr:col>3</xdr:col>
      <xdr:colOff>485775</xdr:colOff>
      <xdr:row>14</xdr:row>
      <xdr:rowOff>0</xdr:rowOff>
    </xdr:to>
    <xdr:sp>
      <xdr:nvSpPr>
        <xdr:cNvPr id="123" name="Line 156"/>
        <xdr:cNvSpPr>
          <a:spLocks/>
        </xdr:cNvSpPr>
      </xdr:nvSpPr>
      <xdr:spPr>
        <a:xfrm>
          <a:off x="33813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12</xdr:row>
      <xdr:rowOff>0</xdr:rowOff>
    </xdr:from>
    <xdr:to>
      <xdr:col>5</xdr:col>
      <xdr:colOff>0</xdr:colOff>
      <xdr:row>14</xdr:row>
      <xdr:rowOff>0</xdr:rowOff>
    </xdr:to>
    <xdr:sp>
      <xdr:nvSpPr>
        <xdr:cNvPr id="124" name="Line 157"/>
        <xdr:cNvSpPr>
          <a:spLocks/>
        </xdr:cNvSpPr>
      </xdr:nvSpPr>
      <xdr:spPr>
        <a:xfrm>
          <a:off x="39338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12</xdr:row>
      <xdr:rowOff>0</xdr:rowOff>
    </xdr:from>
    <xdr:to>
      <xdr:col>6</xdr:col>
      <xdr:colOff>66675</xdr:colOff>
      <xdr:row>14</xdr:row>
      <xdr:rowOff>0</xdr:rowOff>
    </xdr:to>
    <xdr:sp>
      <xdr:nvSpPr>
        <xdr:cNvPr id="125" name="Line 158"/>
        <xdr:cNvSpPr>
          <a:spLocks/>
        </xdr:cNvSpPr>
      </xdr:nvSpPr>
      <xdr:spPr>
        <a:xfrm>
          <a:off x="44862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12</xdr:row>
      <xdr:rowOff>0</xdr:rowOff>
    </xdr:from>
    <xdr:to>
      <xdr:col>3</xdr:col>
      <xdr:colOff>485775</xdr:colOff>
      <xdr:row>14</xdr:row>
      <xdr:rowOff>0</xdr:rowOff>
    </xdr:to>
    <xdr:sp>
      <xdr:nvSpPr>
        <xdr:cNvPr id="126" name="Line 159"/>
        <xdr:cNvSpPr>
          <a:spLocks/>
        </xdr:cNvSpPr>
      </xdr:nvSpPr>
      <xdr:spPr>
        <a:xfrm>
          <a:off x="33813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12</xdr:row>
      <xdr:rowOff>0</xdr:rowOff>
    </xdr:from>
    <xdr:to>
      <xdr:col>5</xdr:col>
      <xdr:colOff>0</xdr:colOff>
      <xdr:row>14</xdr:row>
      <xdr:rowOff>0</xdr:rowOff>
    </xdr:to>
    <xdr:sp>
      <xdr:nvSpPr>
        <xdr:cNvPr id="127" name="Line 160"/>
        <xdr:cNvSpPr>
          <a:spLocks/>
        </xdr:cNvSpPr>
      </xdr:nvSpPr>
      <xdr:spPr>
        <a:xfrm>
          <a:off x="39338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12</xdr:row>
      <xdr:rowOff>0</xdr:rowOff>
    </xdr:from>
    <xdr:to>
      <xdr:col>6</xdr:col>
      <xdr:colOff>66675</xdr:colOff>
      <xdr:row>14</xdr:row>
      <xdr:rowOff>0</xdr:rowOff>
    </xdr:to>
    <xdr:sp>
      <xdr:nvSpPr>
        <xdr:cNvPr id="128" name="Line 161"/>
        <xdr:cNvSpPr>
          <a:spLocks/>
        </xdr:cNvSpPr>
      </xdr:nvSpPr>
      <xdr:spPr>
        <a:xfrm>
          <a:off x="44862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485775</xdr:colOff>
      <xdr:row>12</xdr:row>
      <xdr:rowOff>0</xdr:rowOff>
    </xdr:from>
    <xdr:to>
      <xdr:col>3</xdr:col>
      <xdr:colOff>485775</xdr:colOff>
      <xdr:row>14</xdr:row>
      <xdr:rowOff>0</xdr:rowOff>
    </xdr:to>
    <xdr:sp>
      <xdr:nvSpPr>
        <xdr:cNvPr id="1" name="Line 1"/>
        <xdr:cNvSpPr>
          <a:spLocks/>
        </xdr:cNvSpPr>
      </xdr:nvSpPr>
      <xdr:spPr>
        <a:xfrm>
          <a:off x="33813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12</xdr:row>
      <xdr:rowOff>0</xdr:rowOff>
    </xdr:from>
    <xdr:to>
      <xdr:col>5</xdr:col>
      <xdr:colOff>0</xdr:colOff>
      <xdr:row>14</xdr:row>
      <xdr:rowOff>0</xdr:rowOff>
    </xdr:to>
    <xdr:sp>
      <xdr:nvSpPr>
        <xdr:cNvPr id="2" name="Line 2"/>
        <xdr:cNvSpPr>
          <a:spLocks/>
        </xdr:cNvSpPr>
      </xdr:nvSpPr>
      <xdr:spPr>
        <a:xfrm>
          <a:off x="39338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12</xdr:row>
      <xdr:rowOff>0</xdr:rowOff>
    </xdr:from>
    <xdr:to>
      <xdr:col>6</xdr:col>
      <xdr:colOff>66675</xdr:colOff>
      <xdr:row>14</xdr:row>
      <xdr:rowOff>0</xdr:rowOff>
    </xdr:to>
    <xdr:sp>
      <xdr:nvSpPr>
        <xdr:cNvPr id="3" name="Line 3"/>
        <xdr:cNvSpPr>
          <a:spLocks/>
        </xdr:cNvSpPr>
      </xdr:nvSpPr>
      <xdr:spPr>
        <a:xfrm>
          <a:off x="44862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485775</xdr:colOff>
      <xdr:row>12</xdr:row>
      <xdr:rowOff>0</xdr:rowOff>
    </xdr:from>
    <xdr:to>
      <xdr:col>21</xdr:col>
      <xdr:colOff>485775</xdr:colOff>
      <xdr:row>14</xdr:row>
      <xdr:rowOff>0</xdr:rowOff>
    </xdr:to>
    <xdr:sp>
      <xdr:nvSpPr>
        <xdr:cNvPr id="4" name="Line 4"/>
        <xdr:cNvSpPr>
          <a:spLocks/>
        </xdr:cNvSpPr>
      </xdr:nvSpPr>
      <xdr:spPr>
        <a:xfrm>
          <a:off x="131730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12</xdr:row>
      <xdr:rowOff>0</xdr:rowOff>
    </xdr:from>
    <xdr:to>
      <xdr:col>23</xdr:col>
      <xdr:colOff>0</xdr:colOff>
      <xdr:row>14</xdr:row>
      <xdr:rowOff>0</xdr:rowOff>
    </xdr:to>
    <xdr:sp>
      <xdr:nvSpPr>
        <xdr:cNvPr id="5" name="Line 5"/>
        <xdr:cNvSpPr>
          <a:spLocks/>
        </xdr:cNvSpPr>
      </xdr:nvSpPr>
      <xdr:spPr>
        <a:xfrm>
          <a:off x="137255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12</xdr:row>
      <xdr:rowOff>0</xdr:rowOff>
    </xdr:from>
    <xdr:to>
      <xdr:col>24</xdr:col>
      <xdr:colOff>66675</xdr:colOff>
      <xdr:row>14</xdr:row>
      <xdr:rowOff>0</xdr:rowOff>
    </xdr:to>
    <xdr:sp>
      <xdr:nvSpPr>
        <xdr:cNvPr id="6" name="Line 6"/>
        <xdr:cNvSpPr>
          <a:spLocks/>
        </xdr:cNvSpPr>
      </xdr:nvSpPr>
      <xdr:spPr>
        <a:xfrm>
          <a:off x="142779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485775</xdr:colOff>
      <xdr:row>12</xdr:row>
      <xdr:rowOff>0</xdr:rowOff>
    </xdr:from>
    <xdr:to>
      <xdr:col>39</xdr:col>
      <xdr:colOff>485775</xdr:colOff>
      <xdr:row>14</xdr:row>
      <xdr:rowOff>0</xdr:rowOff>
    </xdr:to>
    <xdr:sp>
      <xdr:nvSpPr>
        <xdr:cNvPr id="7" name="Line 7"/>
        <xdr:cNvSpPr>
          <a:spLocks/>
        </xdr:cNvSpPr>
      </xdr:nvSpPr>
      <xdr:spPr>
        <a:xfrm>
          <a:off x="229647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12</xdr:row>
      <xdr:rowOff>0</xdr:rowOff>
    </xdr:from>
    <xdr:to>
      <xdr:col>41</xdr:col>
      <xdr:colOff>0</xdr:colOff>
      <xdr:row>14</xdr:row>
      <xdr:rowOff>0</xdr:rowOff>
    </xdr:to>
    <xdr:sp>
      <xdr:nvSpPr>
        <xdr:cNvPr id="8" name="Line 8"/>
        <xdr:cNvSpPr>
          <a:spLocks/>
        </xdr:cNvSpPr>
      </xdr:nvSpPr>
      <xdr:spPr>
        <a:xfrm>
          <a:off x="235172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66675</xdr:colOff>
      <xdr:row>12</xdr:row>
      <xdr:rowOff>0</xdr:rowOff>
    </xdr:from>
    <xdr:to>
      <xdr:col>42</xdr:col>
      <xdr:colOff>66675</xdr:colOff>
      <xdr:row>14</xdr:row>
      <xdr:rowOff>0</xdr:rowOff>
    </xdr:to>
    <xdr:sp>
      <xdr:nvSpPr>
        <xdr:cNvPr id="9" name="Line 9"/>
        <xdr:cNvSpPr>
          <a:spLocks/>
        </xdr:cNvSpPr>
      </xdr:nvSpPr>
      <xdr:spPr>
        <a:xfrm>
          <a:off x="240696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485775</xdr:colOff>
      <xdr:row>12</xdr:row>
      <xdr:rowOff>0</xdr:rowOff>
    </xdr:from>
    <xdr:to>
      <xdr:col>39</xdr:col>
      <xdr:colOff>485775</xdr:colOff>
      <xdr:row>14</xdr:row>
      <xdr:rowOff>0</xdr:rowOff>
    </xdr:to>
    <xdr:sp>
      <xdr:nvSpPr>
        <xdr:cNvPr id="10" name="Line 10"/>
        <xdr:cNvSpPr>
          <a:spLocks/>
        </xdr:cNvSpPr>
      </xdr:nvSpPr>
      <xdr:spPr>
        <a:xfrm>
          <a:off x="229647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12</xdr:row>
      <xdr:rowOff>0</xdr:rowOff>
    </xdr:from>
    <xdr:to>
      <xdr:col>41</xdr:col>
      <xdr:colOff>0</xdr:colOff>
      <xdr:row>14</xdr:row>
      <xdr:rowOff>0</xdr:rowOff>
    </xdr:to>
    <xdr:sp>
      <xdr:nvSpPr>
        <xdr:cNvPr id="11" name="Line 11"/>
        <xdr:cNvSpPr>
          <a:spLocks/>
        </xdr:cNvSpPr>
      </xdr:nvSpPr>
      <xdr:spPr>
        <a:xfrm>
          <a:off x="235172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66675</xdr:colOff>
      <xdr:row>12</xdr:row>
      <xdr:rowOff>0</xdr:rowOff>
    </xdr:from>
    <xdr:to>
      <xdr:col>42</xdr:col>
      <xdr:colOff>66675</xdr:colOff>
      <xdr:row>14</xdr:row>
      <xdr:rowOff>0</xdr:rowOff>
    </xdr:to>
    <xdr:sp>
      <xdr:nvSpPr>
        <xdr:cNvPr id="12" name="Line 12"/>
        <xdr:cNvSpPr>
          <a:spLocks/>
        </xdr:cNvSpPr>
      </xdr:nvSpPr>
      <xdr:spPr>
        <a:xfrm>
          <a:off x="240696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485775</xdr:colOff>
      <xdr:row>12</xdr:row>
      <xdr:rowOff>0</xdr:rowOff>
    </xdr:from>
    <xdr:to>
      <xdr:col>21</xdr:col>
      <xdr:colOff>485775</xdr:colOff>
      <xdr:row>14</xdr:row>
      <xdr:rowOff>0</xdr:rowOff>
    </xdr:to>
    <xdr:sp>
      <xdr:nvSpPr>
        <xdr:cNvPr id="13" name="Line 13"/>
        <xdr:cNvSpPr>
          <a:spLocks/>
        </xdr:cNvSpPr>
      </xdr:nvSpPr>
      <xdr:spPr>
        <a:xfrm>
          <a:off x="131730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12</xdr:row>
      <xdr:rowOff>0</xdr:rowOff>
    </xdr:from>
    <xdr:to>
      <xdr:col>23</xdr:col>
      <xdr:colOff>0</xdr:colOff>
      <xdr:row>14</xdr:row>
      <xdr:rowOff>0</xdr:rowOff>
    </xdr:to>
    <xdr:sp>
      <xdr:nvSpPr>
        <xdr:cNvPr id="14" name="Line 14"/>
        <xdr:cNvSpPr>
          <a:spLocks/>
        </xdr:cNvSpPr>
      </xdr:nvSpPr>
      <xdr:spPr>
        <a:xfrm>
          <a:off x="137255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12</xdr:row>
      <xdr:rowOff>0</xdr:rowOff>
    </xdr:from>
    <xdr:to>
      <xdr:col>24</xdr:col>
      <xdr:colOff>66675</xdr:colOff>
      <xdr:row>14</xdr:row>
      <xdr:rowOff>0</xdr:rowOff>
    </xdr:to>
    <xdr:sp>
      <xdr:nvSpPr>
        <xdr:cNvPr id="15" name="Line 15"/>
        <xdr:cNvSpPr>
          <a:spLocks/>
        </xdr:cNvSpPr>
      </xdr:nvSpPr>
      <xdr:spPr>
        <a:xfrm>
          <a:off x="142779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485775</xdr:colOff>
      <xdr:row>12</xdr:row>
      <xdr:rowOff>0</xdr:rowOff>
    </xdr:from>
    <xdr:to>
      <xdr:col>39</xdr:col>
      <xdr:colOff>485775</xdr:colOff>
      <xdr:row>14</xdr:row>
      <xdr:rowOff>0</xdr:rowOff>
    </xdr:to>
    <xdr:sp>
      <xdr:nvSpPr>
        <xdr:cNvPr id="16" name="Line 16"/>
        <xdr:cNvSpPr>
          <a:spLocks/>
        </xdr:cNvSpPr>
      </xdr:nvSpPr>
      <xdr:spPr>
        <a:xfrm>
          <a:off x="229647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12</xdr:row>
      <xdr:rowOff>0</xdr:rowOff>
    </xdr:from>
    <xdr:to>
      <xdr:col>41</xdr:col>
      <xdr:colOff>0</xdr:colOff>
      <xdr:row>14</xdr:row>
      <xdr:rowOff>0</xdr:rowOff>
    </xdr:to>
    <xdr:sp>
      <xdr:nvSpPr>
        <xdr:cNvPr id="17" name="Line 17"/>
        <xdr:cNvSpPr>
          <a:spLocks/>
        </xdr:cNvSpPr>
      </xdr:nvSpPr>
      <xdr:spPr>
        <a:xfrm>
          <a:off x="235172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66675</xdr:colOff>
      <xdr:row>12</xdr:row>
      <xdr:rowOff>0</xdr:rowOff>
    </xdr:from>
    <xdr:to>
      <xdr:col>42</xdr:col>
      <xdr:colOff>66675</xdr:colOff>
      <xdr:row>14</xdr:row>
      <xdr:rowOff>0</xdr:rowOff>
    </xdr:to>
    <xdr:sp>
      <xdr:nvSpPr>
        <xdr:cNvPr id="18" name="Line 18"/>
        <xdr:cNvSpPr>
          <a:spLocks/>
        </xdr:cNvSpPr>
      </xdr:nvSpPr>
      <xdr:spPr>
        <a:xfrm>
          <a:off x="240696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485775</xdr:colOff>
      <xdr:row>12</xdr:row>
      <xdr:rowOff>0</xdr:rowOff>
    </xdr:from>
    <xdr:to>
      <xdr:col>57</xdr:col>
      <xdr:colOff>485775</xdr:colOff>
      <xdr:row>14</xdr:row>
      <xdr:rowOff>0</xdr:rowOff>
    </xdr:to>
    <xdr:sp>
      <xdr:nvSpPr>
        <xdr:cNvPr id="19" name="Line 19"/>
        <xdr:cNvSpPr>
          <a:spLocks/>
        </xdr:cNvSpPr>
      </xdr:nvSpPr>
      <xdr:spPr>
        <a:xfrm>
          <a:off x="327564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0</xdr:colOff>
      <xdr:row>12</xdr:row>
      <xdr:rowOff>0</xdr:rowOff>
    </xdr:from>
    <xdr:to>
      <xdr:col>59</xdr:col>
      <xdr:colOff>0</xdr:colOff>
      <xdr:row>14</xdr:row>
      <xdr:rowOff>0</xdr:rowOff>
    </xdr:to>
    <xdr:sp>
      <xdr:nvSpPr>
        <xdr:cNvPr id="20" name="Line 20"/>
        <xdr:cNvSpPr>
          <a:spLocks/>
        </xdr:cNvSpPr>
      </xdr:nvSpPr>
      <xdr:spPr>
        <a:xfrm>
          <a:off x="333089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66675</xdr:colOff>
      <xdr:row>12</xdr:row>
      <xdr:rowOff>0</xdr:rowOff>
    </xdr:from>
    <xdr:to>
      <xdr:col>60</xdr:col>
      <xdr:colOff>66675</xdr:colOff>
      <xdr:row>14</xdr:row>
      <xdr:rowOff>0</xdr:rowOff>
    </xdr:to>
    <xdr:sp>
      <xdr:nvSpPr>
        <xdr:cNvPr id="21" name="Line 21"/>
        <xdr:cNvSpPr>
          <a:spLocks/>
        </xdr:cNvSpPr>
      </xdr:nvSpPr>
      <xdr:spPr>
        <a:xfrm>
          <a:off x="338613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485775</xdr:colOff>
      <xdr:row>12</xdr:row>
      <xdr:rowOff>0</xdr:rowOff>
    </xdr:from>
    <xdr:to>
      <xdr:col>75</xdr:col>
      <xdr:colOff>485775</xdr:colOff>
      <xdr:row>14</xdr:row>
      <xdr:rowOff>0</xdr:rowOff>
    </xdr:to>
    <xdr:sp>
      <xdr:nvSpPr>
        <xdr:cNvPr id="22" name="Line 22"/>
        <xdr:cNvSpPr>
          <a:spLocks/>
        </xdr:cNvSpPr>
      </xdr:nvSpPr>
      <xdr:spPr>
        <a:xfrm>
          <a:off x="425481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12</xdr:row>
      <xdr:rowOff>0</xdr:rowOff>
    </xdr:from>
    <xdr:to>
      <xdr:col>77</xdr:col>
      <xdr:colOff>0</xdr:colOff>
      <xdr:row>14</xdr:row>
      <xdr:rowOff>0</xdr:rowOff>
    </xdr:to>
    <xdr:sp>
      <xdr:nvSpPr>
        <xdr:cNvPr id="23" name="Line 23"/>
        <xdr:cNvSpPr>
          <a:spLocks/>
        </xdr:cNvSpPr>
      </xdr:nvSpPr>
      <xdr:spPr>
        <a:xfrm>
          <a:off x="431006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66675</xdr:colOff>
      <xdr:row>12</xdr:row>
      <xdr:rowOff>0</xdr:rowOff>
    </xdr:from>
    <xdr:to>
      <xdr:col>78</xdr:col>
      <xdr:colOff>66675</xdr:colOff>
      <xdr:row>14</xdr:row>
      <xdr:rowOff>0</xdr:rowOff>
    </xdr:to>
    <xdr:sp>
      <xdr:nvSpPr>
        <xdr:cNvPr id="24" name="Line 24"/>
        <xdr:cNvSpPr>
          <a:spLocks/>
        </xdr:cNvSpPr>
      </xdr:nvSpPr>
      <xdr:spPr>
        <a:xfrm>
          <a:off x="436530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485775</xdr:colOff>
      <xdr:row>12</xdr:row>
      <xdr:rowOff>0</xdr:rowOff>
    </xdr:from>
    <xdr:to>
      <xdr:col>21</xdr:col>
      <xdr:colOff>485775</xdr:colOff>
      <xdr:row>14</xdr:row>
      <xdr:rowOff>0</xdr:rowOff>
    </xdr:to>
    <xdr:sp>
      <xdr:nvSpPr>
        <xdr:cNvPr id="25" name="Line 25"/>
        <xdr:cNvSpPr>
          <a:spLocks/>
        </xdr:cNvSpPr>
      </xdr:nvSpPr>
      <xdr:spPr>
        <a:xfrm>
          <a:off x="131730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12</xdr:row>
      <xdr:rowOff>0</xdr:rowOff>
    </xdr:from>
    <xdr:to>
      <xdr:col>23</xdr:col>
      <xdr:colOff>0</xdr:colOff>
      <xdr:row>14</xdr:row>
      <xdr:rowOff>0</xdr:rowOff>
    </xdr:to>
    <xdr:sp>
      <xdr:nvSpPr>
        <xdr:cNvPr id="26" name="Line 26"/>
        <xdr:cNvSpPr>
          <a:spLocks/>
        </xdr:cNvSpPr>
      </xdr:nvSpPr>
      <xdr:spPr>
        <a:xfrm>
          <a:off x="137255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12</xdr:row>
      <xdr:rowOff>0</xdr:rowOff>
    </xdr:from>
    <xdr:to>
      <xdr:col>24</xdr:col>
      <xdr:colOff>66675</xdr:colOff>
      <xdr:row>14</xdr:row>
      <xdr:rowOff>0</xdr:rowOff>
    </xdr:to>
    <xdr:sp>
      <xdr:nvSpPr>
        <xdr:cNvPr id="27" name="Line 27"/>
        <xdr:cNvSpPr>
          <a:spLocks/>
        </xdr:cNvSpPr>
      </xdr:nvSpPr>
      <xdr:spPr>
        <a:xfrm>
          <a:off x="142779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485775</xdr:colOff>
      <xdr:row>12</xdr:row>
      <xdr:rowOff>0</xdr:rowOff>
    </xdr:from>
    <xdr:to>
      <xdr:col>39</xdr:col>
      <xdr:colOff>485775</xdr:colOff>
      <xdr:row>14</xdr:row>
      <xdr:rowOff>0</xdr:rowOff>
    </xdr:to>
    <xdr:sp>
      <xdr:nvSpPr>
        <xdr:cNvPr id="28" name="Line 28"/>
        <xdr:cNvSpPr>
          <a:spLocks/>
        </xdr:cNvSpPr>
      </xdr:nvSpPr>
      <xdr:spPr>
        <a:xfrm>
          <a:off x="229647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12</xdr:row>
      <xdr:rowOff>0</xdr:rowOff>
    </xdr:from>
    <xdr:to>
      <xdr:col>41</xdr:col>
      <xdr:colOff>0</xdr:colOff>
      <xdr:row>14</xdr:row>
      <xdr:rowOff>0</xdr:rowOff>
    </xdr:to>
    <xdr:sp>
      <xdr:nvSpPr>
        <xdr:cNvPr id="29" name="Line 29"/>
        <xdr:cNvSpPr>
          <a:spLocks/>
        </xdr:cNvSpPr>
      </xdr:nvSpPr>
      <xdr:spPr>
        <a:xfrm>
          <a:off x="235172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66675</xdr:colOff>
      <xdr:row>12</xdr:row>
      <xdr:rowOff>0</xdr:rowOff>
    </xdr:from>
    <xdr:to>
      <xdr:col>42</xdr:col>
      <xdr:colOff>66675</xdr:colOff>
      <xdr:row>14</xdr:row>
      <xdr:rowOff>0</xdr:rowOff>
    </xdr:to>
    <xdr:sp>
      <xdr:nvSpPr>
        <xdr:cNvPr id="30" name="Line 30"/>
        <xdr:cNvSpPr>
          <a:spLocks/>
        </xdr:cNvSpPr>
      </xdr:nvSpPr>
      <xdr:spPr>
        <a:xfrm>
          <a:off x="240696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485775</xdr:colOff>
      <xdr:row>12</xdr:row>
      <xdr:rowOff>0</xdr:rowOff>
    </xdr:from>
    <xdr:to>
      <xdr:col>57</xdr:col>
      <xdr:colOff>485775</xdr:colOff>
      <xdr:row>14</xdr:row>
      <xdr:rowOff>0</xdr:rowOff>
    </xdr:to>
    <xdr:sp>
      <xdr:nvSpPr>
        <xdr:cNvPr id="31" name="Line 31"/>
        <xdr:cNvSpPr>
          <a:spLocks/>
        </xdr:cNvSpPr>
      </xdr:nvSpPr>
      <xdr:spPr>
        <a:xfrm>
          <a:off x="327564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0</xdr:colOff>
      <xdr:row>12</xdr:row>
      <xdr:rowOff>0</xdr:rowOff>
    </xdr:from>
    <xdr:to>
      <xdr:col>59</xdr:col>
      <xdr:colOff>0</xdr:colOff>
      <xdr:row>14</xdr:row>
      <xdr:rowOff>0</xdr:rowOff>
    </xdr:to>
    <xdr:sp>
      <xdr:nvSpPr>
        <xdr:cNvPr id="32" name="Line 32"/>
        <xdr:cNvSpPr>
          <a:spLocks/>
        </xdr:cNvSpPr>
      </xdr:nvSpPr>
      <xdr:spPr>
        <a:xfrm>
          <a:off x="333089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66675</xdr:colOff>
      <xdr:row>12</xdr:row>
      <xdr:rowOff>0</xdr:rowOff>
    </xdr:from>
    <xdr:to>
      <xdr:col>60</xdr:col>
      <xdr:colOff>66675</xdr:colOff>
      <xdr:row>14</xdr:row>
      <xdr:rowOff>0</xdr:rowOff>
    </xdr:to>
    <xdr:sp>
      <xdr:nvSpPr>
        <xdr:cNvPr id="33" name="Line 33"/>
        <xdr:cNvSpPr>
          <a:spLocks/>
        </xdr:cNvSpPr>
      </xdr:nvSpPr>
      <xdr:spPr>
        <a:xfrm>
          <a:off x="338613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485775</xdr:colOff>
      <xdr:row>12</xdr:row>
      <xdr:rowOff>0</xdr:rowOff>
    </xdr:from>
    <xdr:to>
      <xdr:col>75</xdr:col>
      <xdr:colOff>485775</xdr:colOff>
      <xdr:row>14</xdr:row>
      <xdr:rowOff>0</xdr:rowOff>
    </xdr:to>
    <xdr:sp>
      <xdr:nvSpPr>
        <xdr:cNvPr id="34" name="Line 34"/>
        <xdr:cNvSpPr>
          <a:spLocks/>
        </xdr:cNvSpPr>
      </xdr:nvSpPr>
      <xdr:spPr>
        <a:xfrm>
          <a:off x="425481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12</xdr:row>
      <xdr:rowOff>0</xdr:rowOff>
    </xdr:from>
    <xdr:to>
      <xdr:col>77</xdr:col>
      <xdr:colOff>0</xdr:colOff>
      <xdr:row>14</xdr:row>
      <xdr:rowOff>0</xdr:rowOff>
    </xdr:to>
    <xdr:sp>
      <xdr:nvSpPr>
        <xdr:cNvPr id="35" name="Line 35"/>
        <xdr:cNvSpPr>
          <a:spLocks/>
        </xdr:cNvSpPr>
      </xdr:nvSpPr>
      <xdr:spPr>
        <a:xfrm>
          <a:off x="431006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66675</xdr:colOff>
      <xdr:row>12</xdr:row>
      <xdr:rowOff>0</xdr:rowOff>
    </xdr:from>
    <xdr:to>
      <xdr:col>78</xdr:col>
      <xdr:colOff>66675</xdr:colOff>
      <xdr:row>14</xdr:row>
      <xdr:rowOff>0</xdr:rowOff>
    </xdr:to>
    <xdr:sp>
      <xdr:nvSpPr>
        <xdr:cNvPr id="36" name="Line 36"/>
        <xdr:cNvSpPr>
          <a:spLocks/>
        </xdr:cNvSpPr>
      </xdr:nvSpPr>
      <xdr:spPr>
        <a:xfrm>
          <a:off x="436530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12</xdr:row>
      <xdr:rowOff>0</xdr:rowOff>
    </xdr:from>
    <xdr:to>
      <xdr:col>3</xdr:col>
      <xdr:colOff>485775</xdr:colOff>
      <xdr:row>14</xdr:row>
      <xdr:rowOff>0</xdr:rowOff>
    </xdr:to>
    <xdr:sp>
      <xdr:nvSpPr>
        <xdr:cNvPr id="37" name="Line 37"/>
        <xdr:cNvSpPr>
          <a:spLocks/>
        </xdr:cNvSpPr>
      </xdr:nvSpPr>
      <xdr:spPr>
        <a:xfrm>
          <a:off x="33813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12</xdr:row>
      <xdr:rowOff>0</xdr:rowOff>
    </xdr:from>
    <xdr:to>
      <xdr:col>5</xdr:col>
      <xdr:colOff>0</xdr:colOff>
      <xdr:row>14</xdr:row>
      <xdr:rowOff>0</xdr:rowOff>
    </xdr:to>
    <xdr:sp>
      <xdr:nvSpPr>
        <xdr:cNvPr id="38" name="Line 38"/>
        <xdr:cNvSpPr>
          <a:spLocks/>
        </xdr:cNvSpPr>
      </xdr:nvSpPr>
      <xdr:spPr>
        <a:xfrm>
          <a:off x="39338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12</xdr:row>
      <xdr:rowOff>0</xdr:rowOff>
    </xdr:from>
    <xdr:to>
      <xdr:col>6</xdr:col>
      <xdr:colOff>66675</xdr:colOff>
      <xdr:row>14</xdr:row>
      <xdr:rowOff>0</xdr:rowOff>
    </xdr:to>
    <xdr:sp>
      <xdr:nvSpPr>
        <xdr:cNvPr id="39" name="Line 39"/>
        <xdr:cNvSpPr>
          <a:spLocks/>
        </xdr:cNvSpPr>
      </xdr:nvSpPr>
      <xdr:spPr>
        <a:xfrm>
          <a:off x="44862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485775</xdr:colOff>
      <xdr:row>12</xdr:row>
      <xdr:rowOff>0</xdr:rowOff>
    </xdr:from>
    <xdr:to>
      <xdr:col>21</xdr:col>
      <xdr:colOff>485775</xdr:colOff>
      <xdr:row>14</xdr:row>
      <xdr:rowOff>0</xdr:rowOff>
    </xdr:to>
    <xdr:sp>
      <xdr:nvSpPr>
        <xdr:cNvPr id="40" name="Line 40"/>
        <xdr:cNvSpPr>
          <a:spLocks/>
        </xdr:cNvSpPr>
      </xdr:nvSpPr>
      <xdr:spPr>
        <a:xfrm>
          <a:off x="131730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12</xdr:row>
      <xdr:rowOff>0</xdr:rowOff>
    </xdr:from>
    <xdr:to>
      <xdr:col>23</xdr:col>
      <xdr:colOff>0</xdr:colOff>
      <xdr:row>14</xdr:row>
      <xdr:rowOff>0</xdr:rowOff>
    </xdr:to>
    <xdr:sp>
      <xdr:nvSpPr>
        <xdr:cNvPr id="41" name="Line 41"/>
        <xdr:cNvSpPr>
          <a:spLocks/>
        </xdr:cNvSpPr>
      </xdr:nvSpPr>
      <xdr:spPr>
        <a:xfrm>
          <a:off x="137255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12</xdr:row>
      <xdr:rowOff>0</xdr:rowOff>
    </xdr:from>
    <xdr:to>
      <xdr:col>24</xdr:col>
      <xdr:colOff>66675</xdr:colOff>
      <xdr:row>14</xdr:row>
      <xdr:rowOff>0</xdr:rowOff>
    </xdr:to>
    <xdr:sp>
      <xdr:nvSpPr>
        <xdr:cNvPr id="42" name="Line 42"/>
        <xdr:cNvSpPr>
          <a:spLocks/>
        </xdr:cNvSpPr>
      </xdr:nvSpPr>
      <xdr:spPr>
        <a:xfrm>
          <a:off x="142779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485775</xdr:colOff>
      <xdr:row>12</xdr:row>
      <xdr:rowOff>0</xdr:rowOff>
    </xdr:from>
    <xdr:to>
      <xdr:col>39</xdr:col>
      <xdr:colOff>485775</xdr:colOff>
      <xdr:row>14</xdr:row>
      <xdr:rowOff>0</xdr:rowOff>
    </xdr:to>
    <xdr:sp>
      <xdr:nvSpPr>
        <xdr:cNvPr id="43" name="Line 43"/>
        <xdr:cNvSpPr>
          <a:spLocks/>
        </xdr:cNvSpPr>
      </xdr:nvSpPr>
      <xdr:spPr>
        <a:xfrm>
          <a:off x="229647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12</xdr:row>
      <xdr:rowOff>0</xdr:rowOff>
    </xdr:from>
    <xdr:to>
      <xdr:col>41</xdr:col>
      <xdr:colOff>0</xdr:colOff>
      <xdr:row>14</xdr:row>
      <xdr:rowOff>0</xdr:rowOff>
    </xdr:to>
    <xdr:sp>
      <xdr:nvSpPr>
        <xdr:cNvPr id="44" name="Line 44"/>
        <xdr:cNvSpPr>
          <a:spLocks/>
        </xdr:cNvSpPr>
      </xdr:nvSpPr>
      <xdr:spPr>
        <a:xfrm>
          <a:off x="235172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66675</xdr:colOff>
      <xdr:row>12</xdr:row>
      <xdr:rowOff>0</xdr:rowOff>
    </xdr:from>
    <xdr:to>
      <xdr:col>42</xdr:col>
      <xdr:colOff>66675</xdr:colOff>
      <xdr:row>14</xdr:row>
      <xdr:rowOff>0</xdr:rowOff>
    </xdr:to>
    <xdr:sp>
      <xdr:nvSpPr>
        <xdr:cNvPr id="45" name="Line 45"/>
        <xdr:cNvSpPr>
          <a:spLocks/>
        </xdr:cNvSpPr>
      </xdr:nvSpPr>
      <xdr:spPr>
        <a:xfrm>
          <a:off x="240696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485775</xdr:colOff>
      <xdr:row>12</xdr:row>
      <xdr:rowOff>0</xdr:rowOff>
    </xdr:from>
    <xdr:to>
      <xdr:col>39</xdr:col>
      <xdr:colOff>485775</xdr:colOff>
      <xdr:row>14</xdr:row>
      <xdr:rowOff>0</xdr:rowOff>
    </xdr:to>
    <xdr:sp>
      <xdr:nvSpPr>
        <xdr:cNvPr id="46" name="Line 46"/>
        <xdr:cNvSpPr>
          <a:spLocks/>
        </xdr:cNvSpPr>
      </xdr:nvSpPr>
      <xdr:spPr>
        <a:xfrm>
          <a:off x="229647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12</xdr:row>
      <xdr:rowOff>0</xdr:rowOff>
    </xdr:from>
    <xdr:to>
      <xdr:col>41</xdr:col>
      <xdr:colOff>0</xdr:colOff>
      <xdr:row>14</xdr:row>
      <xdr:rowOff>0</xdr:rowOff>
    </xdr:to>
    <xdr:sp>
      <xdr:nvSpPr>
        <xdr:cNvPr id="47" name="Line 47"/>
        <xdr:cNvSpPr>
          <a:spLocks/>
        </xdr:cNvSpPr>
      </xdr:nvSpPr>
      <xdr:spPr>
        <a:xfrm>
          <a:off x="235172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66675</xdr:colOff>
      <xdr:row>12</xdr:row>
      <xdr:rowOff>0</xdr:rowOff>
    </xdr:from>
    <xdr:to>
      <xdr:col>42</xdr:col>
      <xdr:colOff>66675</xdr:colOff>
      <xdr:row>14</xdr:row>
      <xdr:rowOff>0</xdr:rowOff>
    </xdr:to>
    <xdr:sp>
      <xdr:nvSpPr>
        <xdr:cNvPr id="48" name="Line 48"/>
        <xdr:cNvSpPr>
          <a:spLocks/>
        </xdr:cNvSpPr>
      </xdr:nvSpPr>
      <xdr:spPr>
        <a:xfrm>
          <a:off x="240696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485775</xdr:colOff>
      <xdr:row>12</xdr:row>
      <xdr:rowOff>0</xdr:rowOff>
    </xdr:from>
    <xdr:to>
      <xdr:col>39</xdr:col>
      <xdr:colOff>485775</xdr:colOff>
      <xdr:row>14</xdr:row>
      <xdr:rowOff>0</xdr:rowOff>
    </xdr:to>
    <xdr:sp>
      <xdr:nvSpPr>
        <xdr:cNvPr id="49" name="Line 49"/>
        <xdr:cNvSpPr>
          <a:spLocks/>
        </xdr:cNvSpPr>
      </xdr:nvSpPr>
      <xdr:spPr>
        <a:xfrm>
          <a:off x="229647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12</xdr:row>
      <xdr:rowOff>0</xdr:rowOff>
    </xdr:from>
    <xdr:to>
      <xdr:col>41</xdr:col>
      <xdr:colOff>0</xdr:colOff>
      <xdr:row>14</xdr:row>
      <xdr:rowOff>0</xdr:rowOff>
    </xdr:to>
    <xdr:sp>
      <xdr:nvSpPr>
        <xdr:cNvPr id="50" name="Line 50"/>
        <xdr:cNvSpPr>
          <a:spLocks/>
        </xdr:cNvSpPr>
      </xdr:nvSpPr>
      <xdr:spPr>
        <a:xfrm>
          <a:off x="235172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66675</xdr:colOff>
      <xdr:row>12</xdr:row>
      <xdr:rowOff>0</xdr:rowOff>
    </xdr:from>
    <xdr:to>
      <xdr:col>42</xdr:col>
      <xdr:colOff>66675</xdr:colOff>
      <xdr:row>14</xdr:row>
      <xdr:rowOff>0</xdr:rowOff>
    </xdr:to>
    <xdr:sp>
      <xdr:nvSpPr>
        <xdr:cNvPr id="51" name="Line 51"/>
        <xdr:cNvSpPr>
          <a:spLocks/>
        </xdr:cNvSpPr>
      </xdr:nvSpPr>
      <xdr:spPr>
        <a:xfrm>
          <a:off x="240696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485775</xdr:colOff>
      <xdr:row>12</xdr:row>
      <xdr:rowOff>0</xdr:rowOff>
    </xdr:from>
    <xdr:to>
      <xdr:col>39</xdr:col>
      <xdr:colOff>485775</xdr:colOff>
      <xdr:row>14</xdr:row>
      <xdr:rowOff>0</xdr:rowOff>
    </xdr:to>
    <xdr:sp>
      <xdr:nvSpPr>
        <xdr:cNvPr id="52" name="Line 52"/>
        <xdr:cNvSpPr>
          <a:spLocks/>
        </xdr:cNvSpPr>
      </xdr:nvSpPr>
      <xdr:spPr>
        <a:xfrm>
          <a:off x="229647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12</xdr:row>
      <xdr:rowOff>0</xdr:rowOff>
    </xdr:from>
    <xdr:to>
      <xdr:col>41</xdr:col>
      <xdr:colOff>0</xdr:colOff>
      <xdr:row>14</xdr:row>
      <xdr:rowOff>0</xdr:rowOff>
    </xdr:to>
    <xdr:sp>
      <xdr:nvSpPr>
        <xdr:cNvPr id="53" name="Line 53"/>
        <xdr:cNvSpPr>
          <a:spLocks/>
        </xdr:cNvSpPr>
      </xdr:nvSpPr>
      <xdr:spPr>
        <a:xfrm>
          <a:off x="2351722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66675</xdr:colOff>
      <xdr:row>12</xdr:row>
      <xdr:rowOff>0</xdr:rowOff>
    </xdr:from>
    <xdr:to>
      <xdr:col>42</xdr:col>
      <xdr:colOff>66675</xdr:colOff>
      <xdr:row>14</xdr:row>
      <xdr:rowOff>0</xdr:rowOff>
    </xdr:to>
    <xdr:sp>
      <xdr:nvSpPr>
        <xdr:cNvPr id="54" name="Line 54"/>
        <xdr:cNvSpPr>
          <a:spLocks/>
        </xdr:cNvSpPr>
      </xdr:nvSpPr>
      <xdr:spPr>
        <a:xfrm>
          <a:off x="24069675" y="4029075"/>
          <a:ext cx="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38100</xdr:colOff>
      <xdr:row>8</xdr:row>
      <xdr:rowOff>28575</xdr:rowOff>
    </xdr:from>
    <xdr:to>
      <xdr:col>29</xdr:col>
      <xdr:colOff>190500</xdr:colOff>
      <xdr:row>10</xdr:row>
      <xdr:rowOff>228600</xdr:rowOff>
    </xdr:to>
    <xdr:sp>
      <xdr:nvSpPr>
        <xdr:cNvPr id="1" name="AutoShape 126"/>
        <xdr:cNvSpPr>
          <a:spLocks/>
        </xdr:cNvSpPr>
      </xdr:nvSpPr>
      <xdr:spPr>
        <a:xfrm>
          <a:off x="10448925" y="2133600"/>
          <a:ext cx="4267200" cy="752475"/>
        </a:xfrm>
        <a:prstGeom prst="borderCallout2">
          <a:avLst>
            <a:gd name="adj1" fmla="val -64064"/>
            <a:gd name="adj2" fmla="val 634"/>
            <a:gd name="adj3" fmla="val -58481"/>
            <a:gd name="adj4" fmla="val -34810"/>
            <a:gd name="adj5" fmla="val -51787"/>
            <a:gd name="adj6" fmla="val -34810"/>
          </a:avLst>
        </a:prstGeom>
        <a:solidFill>
          <a:srgbClr val="FFFFFF"/>
        </a:solidFill>
        <a:ln w="9525" cmpd="sng">
          <a:solidFill>
            <a:srgbClr val="000000"/>
          </a:solidFill>
          <a:headEnd type="triangl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取り消し線で表記のこと。</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（認定証にコピーして使用するため）</a:t>
          </a:r>
          <a:r>
            <a:rPr lang="en-US" cap="none" sz="2000" b="0"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38100</xdr:colOff>
      <xdr:row>14</xdr:row>
      <xdr:rowOff>85725</xdr:rowOff>
    </xdr:from>
    <xdr:to>
      <xdr:col>27</xdr:col>
      <xdr:colOff>333375</xdr:colOff>
      <xdr:row>17</xdr:row>
      <xdr:rowOff>238125</xdr:rowOff>
    </xdr:to>
    <xdr:sp>
      <xdr:nvSpPr>
        <xdr:cNvPr id="2" name="Rectangle 128"/>
        <xdr:cNvSpPr>
          <a:spLocks/>
        </xdr:cNvSpPr>
      </xdr:nvSpPr>
      <xdr:spPr>
        <a:xfrm>
          <a:off x="10448925" y="3848100"/>
          <a:ext cx="3038475" cy="981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県振興局建設部担当者へ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再生瀝青安定処理混合物が２種類の場合は、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配合」シートでは、非表示にしてあるので、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再表示にし、他の申請外混合物のひとつを非</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表示にして印刷してください。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N55"/>
  <sheetViews>
    <sheetView zoomScale="95" zoomScaleNormal="95" zoomScalePageLayoutView="0" workbookViewId="0" topLeftCell="A16">
      <selection activeCell="N25" sqref="N25"/>
    </sheetView>
  </sheetViews>
  <sheetFormatPr defaultColWidth="9.00390625" defaultRowHeight="13.5"/>
  <cols>
    <col min="1" max="1" width="3.125" style="507" customWidth="1"/>
    <col min="2" max="2" width="11.125" style="507" customWidth="1"/>
    <col min="3" max="4" width="5.125" style="507" customWidth="1"/>
    <col min="5" max="5" width="4.50390625" style="507" customWidth="1"/>
    <col min="6" max="6" width="6.50390625" style="507" customWidth="1"/>
    <col min="7" max="9" width="5.125" style="507" customWidth="1"/>
    <col min="10" max="10" width="3.625" style="507" customWidth="1"/>
    <col min="11" max="11" width="9.00390625" style="507" customWidth="1"/>
    <col min="12" max="12" width="11.875" style="507" customWidth="1"/>
    <col min="13" max="13" width="2.75390625" style="507" customWidth="1"/>
    <col min="14" max="14" width="17.375" style="507" customWidth="1"/>
    <col min="15" max="16384" width="9.00390625" style="507" customWidth="1"/>
  </cols>
  <sheetData>
    <row r="1" spans="2:6" ht="13.5" customHeight="1">
      <c r="B1" s="710" t="s">
        <v>791</v>
      </c>
      <c r="C1" s="710"/>
      <c r="D1" s="710"/>
      <c r="E1" s="710"/>
      <c r="F1" s="522"/>
    </row>
    <row r="2" spans="2:12" ht="13.5" customHeight="1">
      <c r="B2" s="710"/>
      <c r="C2" s="710"/>
      <c r="D2" s="710"/>
      <c r="E2" s="710"/>
      <c r="F2" s="522"/>
      <c r="K2" s="507" t="s">
        <v>790</v>
      </c>
      <c r="L2" s="521" t="s">
        <v>1364</v>
      </c>
    </row>
    <row r="3" ht="13.5" customHeight="1"/>
    <row r="4" spans="2:3" ht="13.5" customHeight="1">
      <c r="B4" s="518"/>
      <c r="C4" s="526" t="s">
        <v>573</v>
      </c>
    </row>
    <row r="5" ht="13.5" customHeight="1"/>
    <row r="6" ht="13.5" customHeight="1"/>
    <row r="7" spans="2:5" ht="13.5" customHeight="1">
      <c r="B7" s="507" t="s">
        <v>1010</v>
      </c>
      <c r="C7" s="714" t="s">
        <v>591</v>
      </c>
      <c r="D7" s="715"/>
      <c r="E7" s="716"/>
    </row>
    <row r="8" ht="13.5" customHeight="1">
      <c r="N8" s="509" t="s">
        <v>1014</v>
      </c>
    </row>
    <row r="9" spans="2:14" ht="13.5" customHeight="1">
      <c r="B9" s="507" t="s">
        <v>616</v>
      </c>
      <c r="C9" s="507" t="s">
        <v>1037</v>
      </c>
      <c r="N9" s="509" t="s">
        <v>1029</v>
      </c>
    </row>
    <row r="10" spans="2:14" ht="13.5" customHeight="1">
      <c r="B10" s="507" t="s">
        <v>1011</v>
      </c>
      <c r="C10" s="717" t="s">
        <v>592</v>
      </c>
      <c r="D10" s="718"/>
      <c r="E10" s="718"/>
      <c r="F10" s="718"/>
      <c r="G10" s="718"/>
      <c r="H10" s="718"/>
      <c r="I10" s="719"/>
      <c r="K10" s="507" t="s">
        <v>1028</v>
      </c>
      <c r="N10" s="509" t="s">
        <v>1030</v>
      </c>
    </row>
    <row r="11" spans="2:14" ht="20.25" customHeight="1">
      <c r="B11" s="507" t="s">
        <v>1012</v>
      </c>
      <c r="C11" s="720" t="s">
        <v>593</v>
      </c>
      <c r="D11" s="721"/>
      <c r="E11" s="721"/>
      <c r="F11" s="721"/>
      <c r="G11" s="722"/>
      <c r="K11" s="723" t="s">
        <v>745</v>
      </c>
      <c r="L11" s="723"/>
      <c r="N11" s="509" t="s">
        <v>1031</v>
      </c>
    </row>
    <row r="12" spans="2:14" ht="13.5" customHeight="1">
      <c r="B12" s="507" t="s">
        <v>1013</v>
      </c>
      <c r="C12" s="717" t="s">
        <v>594</v>
      </c>
      <c r="D12" s="718"/>
      <c r="E12" s="718"/>
      <c r="F12" s="718"/>
      <c r="G12" s="719"/>
      <c r="K12" s="507" t="s">
        <v>1027</v>
      </c>
      <c r="N12" s="509" t="s">
        <v>1032</v>
      </c>
    </row>
    <row r="13" ht="13.5" customHeight="1">
      <c r="N13" s="509" t="s">
        <v>1033</v>
      </c>
    </row>
    <row r="14" spans="2:14" ht="13.5" customHeight="1">
      <c r="B14" s="507" t="s">
        <v>617</v>
      </c>
      <c r="C14" s="717" t="s">
        <v>595</v>
      </c>
      <c r="D14" s="718"/>
      <c r="E14" s="719"/>
      <c r="N14" s="509" t="s">
        <v>1034</v>
      </c>
    </row>
    <row r="15" ht="13.5" customHeight="1">
      <c r="N15" s="509" t="s">
        <v>1035</v>
      </c>
    </row>
    <row r="16" spans="2:14" ht="15.75" customHeight="1">
      <c r="B16" s="507" t="s">
        <v>1014</v>
      </c>
      <c r="C16" s="717" t="s">
        <v>1029</v>
      </c>
      <c r="D16" s="718"/>
      <c r="E16" s="718"/>
      <c r="F16" s="718"/>
      <c r="G16" s="719"/>
      <c r="N16" s="509" t="s">
        <v>1036</v>
      </c>
    </row>
    <row r="17" ht="10.5"/>
    <row r="18" ht="10.5">
      <c r="B18" s="507" t="s">
        <v>739</v>
      </c>
    </row>
    <row r="19" spans="2:10" ht="10.5">
      <c r="B19" s="507" t="s">
        <v>731</v>
      </c>
      <c r="C19" s="724">
        <f>'様11'!E29</f>
        <v>0</v>
      </c>
      <c r="D19" s="724"/>
      <c r="E19" s="724"/>
      <c r="F19" s="724"/>
      <c r="G19" s="507" t="s">
        <v>1115</v>
      </c>
      <c r="H19" s="723" t="s">
        <v>740</v>
      </c>
      <c r="I19" s="723"/>
      <c r="J19" s="723"/>
    </row>
    <row r="20" spans="2:10" ht="12.75" customHeight="1">
      <c r="B20" s="507" t="s">
        <v>732</v>
      </c>
      <c r="C20" s="724">
        <f>'様11'!H29</f>
        <v>0</v>
      </c>
      <c r="D20" s="724"/>
      <c r="E20" s="724"/>
      <c r="F20" s="724"/>
      <c r="G20" s="507" t="s">
        <v>1115</v>
      </c>
      <c r="H20" s="723"/>
      <c r="I20" s="723"/>
      <c r="J20" s="723"/>
    </row>
    <row r="21" spans="2:10" ht="10.5">
      <c r="B21" s="507" t="s">
        <v>733</v>
      </c>
      <c r="C21" s="725">
        <f>'様11'!J29</f>
        <v>0</v>
      </c>
      <c r="D21" s="725"/>
      <c r="E21" s="725"/>
      <c r="F21" s="725"/>
      <c r="G21" s="507" t="s">
        <v>1115</v>
      </c>
      <c r="H21" s="723"/>
      <c r="I21" s="723"/>
      <c r="J21" s="723"/>
    </row>
    <row r="22" spans="2:7" ht="10.5">
      <c r="B22" s="507" t="s">
        <v>734</v>
      </c>
      <c r="C22" s="725">
        <f>IF('様11'!K29=" "," ",'様11'!K29)</f>
        <v>0</v>
      </c>
      <c r="D22" s="725"/>
      <c r="E22" s="725"/>
      <c r="F22" s="725"/>
      <c r="G22" s="507" t="s">
        <v>1115</v>
      </c>
    </row>
    <row r="24" spans="2:7" ht="10.5">
      <c r="B24" s="540" t="s">
        <v>742</v>
      </c>
      <c r="C24" s="717" t="s">
        <v>596</v>
      </c>
      <c r="D24" s="719"/>
      <c r="F24" s="507" t="s">
        <v>127</v>
      </c>
      <c r="G24" s="507" t="s">
        <v>748</v>
      </c>
    </row>
    <row r="25" spans="2:7" ht="10.5">
      <c r="B25" s="507" t="s">
        <v>128</v>
      </c>
      <c r="C25" s="507" t="s">
        <v>750</v>
      </c>
      <c r="F25" s="507" t="s">
        <v>126</v>
      </c>
      <c r="G25" s="507" t="s">
        <v>749</v>
      </c>
    </row>
    <row r="27" ht="10.5">
      <c r="C27" s="540" t="s">
        <v>746</v>
      </c>
    </row>
    <row r="29" spans="2:5" ht="10.5">
      <c r="B29" s="507" t="s">
        <v>129</v>
      </c>
      <c r="C29" s="525" t="s">
        <v>597</v>
      </c>
      <c r="E29" s="507" t="s">
        <v>174</v>
      </c>
    </row>
    <row r="31" spans="2:6" ht="10.5">
      <c r="B31" s="507" t="s">
        <v>792</v>
      </c>
      <c r="C31" s="711" t="s">
        <v>598</v>
      </c>
      <c r="D31" s="712"/>
      <c r="E31" s="713"/>
      <c r="F31" s="507" t="s">
        <v>601</v>
      </c>
    </row>
    <row r="32" spans="2:5" ht="10.5">
      <c r="B32" s="507" t="s">
        <v>793</v>
      </c>
      <c r="C32" s="711" t="s">
        <v>599</v>
      </c>
      <c r="D32" s="712"/>
      <c r="E32" s="713"/>
    </row>
    <row r="34" spans="2:3" ht="10.5">
      <c r="B34" s="507" t="s">
        <v>316</v>
      </c>
      <c r="C34" s="525" t="s">
        <v>600</v>
      </c>
    </row>
    <row r="36" ht="10.5">
      <c r="B36" s="507" t="s">
        <v>949</v>
      </c>
    </row>
    <row r="37" ht="10.5">
      <c r="C37" s="507" t="s">
        <v>950</v>
      </c>
    </row>
    <row r="39" spans="2:3" ht="10.5">
      <c r="B39" s="507" t="s">
        <v>951</v>
      </c>
      <c r="C39" s="507" t="s">
        <v>952</v>
      </c>
    </row>
    <row r="40" ht="10.5">
      <c r="C40" s="507" t="s">
        <v>953</v>
      </c>
    </row>
    <row r="41" ht="10.5">
      <c r="C41" s="507" t="s">
        <v>954</v>
      </c>
    </row>
    <row r="42" ht="10.5">
      <c r="C42" s="507" t="s">
        <v>955</v>
      </c>
    </row>
    <row r="44" ht="10.5">
      <c r="B44" s="507" t="s">
        <v>307</v>
      </c>
    </row>
    <row r="45" ht="10.5">
      <c r="C45" s="507" t="s">
        <v>484</v>
      </c>
    </row>
    <row r="46" ht="10.5">
      <c r="C46" s="507" t="s">
        <v>961</v>
      </c>
    </row>
    <row r="47" ht="10.5">
      <c r="C47" s="507" t="s">
        <v>959</v>
      </c>
    </row>
    <row r="48" ht="10.5">
      <c r="C48" s="507" t="s">
        <v>962</v>
      </c>
    </row>
    <row r="49" ht="10.5">
      <c r="C49" s="507" t="s">
        <v>960</v>
      </c>
    </row>
    <row r="51" ht="10.5">
      <c r="B51" s="507" t="s">
        <v>956</v>
      </c>
    </row>
    <row r="52" ht="10.5">
      <c r="C52" s="507" t="s">
        <v>957</v>
      </c>
    </row>
    <row r="53" ht="10.5">
      <c r="C53" s="507" t="s">
        <v>958</v>
      </c>
    </row>
    <row r="55" ht="10.5">
      <c r="H55" s="706"/>
    </row>
  </sheetData>
  <sheetProtection selectLockedCells="1" selectUnlockedCells="1"/>
  <mergeCells count="16">
    <mergeCell ref="K11:L11"/>
    <mergeCell ref="C24:D24"/>
    <mergeCell ref="C19:F19"/>
    <mergeCell ref="C20:F20"/>
    <mergeCell ref="C21:F21"/>
    <mergeCell ref="C22:F22"/>
    <mergeCell ref="C16:G16"/>
    <mergeCell ref="B1:E2"/>
    <mergeCell ref="C31:E31"/>
    <mergeCell ref="C32:E32"/>
    <mergeCell ref="C7:E7"/>
    <mergeCell ref="C14:E14"/>
    <mergeCell ref="C11:G11"/>
    <mergeCell ref="C12:G12"/>
    <mergeCell ref="C10:I10"/>
    <mergeCell ref="H19:J21"/>
  </mergeCells>
  <dataValidations count="2">
    <dataValidation type="list" allowBlank="1" showInputMessage="1" showErrorMessage="1" sqref="C16:G16">
      <formula1>$N$9:$N$16</formula1>
    </dataValidation>
    <dataValidation type="list" allowBlank="1" showInputMessage="1" showErrorMessage="1" sqref="C24">
      <formula1>$F$24:$F$25</formula1>
    </dataValidation>
  </dataValidations>
  <printOptions/>
  <pageMargins left="0.5905511811023623" right="0.3937007874015748" top="0.5905511811023623" bottom="0.3937007874015748" header="0.5118110236220472" footer="0"/>
  <pageSetup horizontalDpi="600" verticalDpi="600" orientation="landscape" paperSize="9" scale="90" r:id="rId4"/>
  <headerFooter alignWithMargins="0">
    <oddFooter>&amp;C－１－</oddFooter>
  </headerFooter>
  <drawing r:id="rId3"/>
  <legacyDrawing r:id="rId2"/>
</worksheet>
</file>

<file path=xl/worksheets/sheet10.xml><?xml version="1.0" encoding="utf-8"?>
<worksheet xmlns="http://schemas.openxmlformats.org/spreadsheetml/2006/main" xmlns:r="http://schemas.openxmlformats.org/officeDocument/2006/relationships">
  <sheetPr>
    <tabColor indexed="41"/>
  </sheetPr>
  <dimension ref="A1:AB669"/>
  <sheetViews>
    <sheetView zoomScaleSheetLayoutView="75" zoomScalePageLayoutView="0" workbookViewId="0" topLeftCell="A19">
      <selection activeCell="A1" sqref="A1"/>
    </sheetView>
  </sheetViews>
  <sheetFormatPr defaultColWidth="9.00390625" defaultRowHeight="13.5"/>
  <cols>
    <col min="1" max="1" width="3.375" style="163" customWidth="1"/>
    <col min="2" max="2" width="3.125" style="163" customWidth="1"/>
    <col min="3" max="3" width="8.75390625" style="163" customWidth="1"/>
    <col min="4" max="4" width="5.625" style="163" customWidth="1"/>
    <col min="5" max="5" width="2.50390625" style="163" customWidth="1"/>
    <col min="6" max="6" width="9.625" style="163" customWidth="1"/>
    <col min="7" max="7" width="2.25390625" style="163" customWidth="1"/>
    <col min="8" max="8" width="5.50390625" style="163" customWidth="1"/>
    <col min="9" max="9" width="6.75390625" style="163" customWidth="1"/>
    <col min="10" max="10" width="7.25390625" style="163" customWidth="1"/>
    <col min="11" max="11" width="11.50390625" style="163" customWidth="1"/>
    <col min="12" max="12" width="7.625" style="163" customWidth="1"/>
    <col min="13" max="13" width="5.50390625" style="163" customWidth="1"/>
    <col min="14" max="14" width="8.50390625" style="163" customWidth="1"/>
    <col min="15" max="15" width="3.75390625" style="163" customWidth="1"/>
    <col min="16" max="16" width="7.75390625" style="163" customWidth="1"/>
    <col min="17" max="17" width="8.50390625" style="163" customWidth="1"/>
    <col min="18" max="18" width="6.50390625" style="163" customWidth="1"/>
    <col min="19" max="19" width="6.75390625" style="163" customWidth="1"/>
    <col min="20" max="20" width="8.375" style="163" customWidth="1"/>
    <col min="21" max="16384" width="9.00390625" style="163" customWidth="1"/>
  </cols>
  <sheetData>
    <row r="1" ht="13.5">
      <c r="R1" t="s">
        <v>973</v>
      </c>
    </row>
    <row r="2" spans="3:20" ht="21.75" customHeight="1">
      <c r="C2" s="1116" t="s">
        <v>974</v>
      </c>
      <c r="D2" s="1116"/>
      <c r="E2" s="1116"/>
      <c r="F2" s="1116"/>
      <c r="G2" s="1116"/>
      <c r="H2" s="1116"/>
      <c r="I2" s="1116"/>
      <c r="J2" s="1116"/>
      <c r="K2" s="1116"/>
      <c r="L2" s="1116"/>
      <c r="M2" s="1116"/>
      <c r="N2" s="1116"/>
      <c r="O2" s="1116"/>
      <c r="P2" s="1116"/>
      <c r="Q2" s="1116"/>
      <c r="R2" s="117"/>
      <c r="S2" s="117"/>
      <c r="T2" s="117"/>
    </row>
    <row r="3" spans="3:20" ht="21.75" customHeight="1">
      <c r="C3" s="87"/>
      <c r="D3" s="88"/>
      <c r="E3" s="88"/>
      <c r="F3" s="88"/>
      <c r="G3" s="88"/>
      <c r="H3" s="88"/>
      <c r="I3" s="88"/>
      <c r="J3" s="88"/>
      <c r="K3" s="88"/>
      <c r="L3" s="88"/>
      <c r="M3" s="88"/>
      <c r="N3" s="88"/>
      <c r="O3" s="88"/>
      <c r="P3" s="88"/>
      <c r="Q3" s="88"/>
      <c r="R3" s="117"/>
      <c r="S3" s="117"/>
      <c r="T3" s="117"/>
    </row>
    <row r="4" ht="21.75" customHeight="1"/>
    <row r="5" spans="1:20" ht="21.75" customHeight="1" thickBot="1">
      <c r="A5" s="1228"/>
      <c r="B5" s="1228"/>
      <c r="C5" s="1228"/>
      <c r="D5" s="1228"/>
      <c r="E5" s="1228"/>
      <c r="F5" s="1229"/>
      <c r="G5" s="1229"/>
      <c r="H5" s="1229"/>
      <c r="I5" s="1229"/>
      <c r="J5" s="1228"/>
      <c r="K5" s="1228"/>
      <c r="L5" s="1228"/>
      <c r="M5" s="1228"/>
      <c r="N5" s="168"/>
      <c r="O5" s="1228"/>
      <c r="P5" s="1228"/>
      <c r="Q5" s="1228"/>
      <c r="R5" s="1228"/>
      <c r="S5" s="1228"/>
      <c r="T5" s="1228"/>
    </row>
    <row r="6" spans="1:24" ht="21.75" customHeight="1" thickBot="1">
      <c r="A6" s="1230" t="s">
        <v>825</v>
      </c>
      <c r="B6" s="1231"/>
      <c r="C6" s="1231"/>
      <c r="D6" s="1231"/>
      <c r="E6" s="1232"/>
      <c r="F6" s="1219" t="str">
        <f>'基本事項記入ｼｰﾄ'!$C$29</f>
        <v>**</v>
      </c>
      <c r="G6" s="1220"/>
      <c r="H6" s="1235"/>
      <c r="I6" s="1219" t="s">
        <v>975</v>
      </c>
      <c r="J6" s="1235"/>
      <c r="K6" s="1236" t="str">
        <f>'基本事項記入ｼｰﾄ'!$C$11</f>
        <v>△△　△△</v>
      </c>
      <c r="L6" s="1237"/>
      <c r="M6" s="1237"/>
      <c r="N6" s="1237"/>
      <c r="O6" s="1237"/>
      <c r="P6" s="1237"/>
      <c r="Q6" s="1237"/>
      <c r="R6" s="1237"/>
      <c r="S6" s="1237"/>
      <c r="T6" s="1238"/>
      <c r="W6" s="22"/>
      <c r="X6" s="22"/>
    </row>
    <row r="7" spans="1:25" ht="21.75" customHeight="1">
      <c r="A7" s="1250" t="s">
        <v>976</v>
      </c>
      <c r="B7" s="1241"/>
      <c r="C7" s="1241"/>
      <c r="D7" s="1241"/>
      <c r="E7" s="1241"/>
      <c r="F7" s="170">
        <v>1</v>
      </c>
      <c r="G7" s="171" t="s">
        <v>977</v>
      </c>
      <c r="H7" s="531" t="str">
        <f>'基本事項記入ｼｰﾄ'!$C$34</f>
        <v>**</v>
      </c>
      <c r="I7" s="1241" t="s">
        <v>822</v>
      </c>
      <c r="J7" s="1241"/>
      <c r="K7" s="1242" t="s">
        <v>294</v>
      </c>
      <c r="L7" s="1243"/>
      <c r="M7" s="1242" t="s">
        <v>978</v>
      </c>
      <c r="N7" s="1243"/>
      <c r="O7" s="1242" t="s">
        <v>425</v>
      </c>
      <c r="P7" s="1248"/>
      <c r="Q7" s="1248"/>
      <c r="R7" s="1248"/>
      <c r="S7" s="1248"/>
      <c r="T7" s="1249"/>
      <c r="W7" s="22">
        <f>IF(F7="","",F7)</f>
        <v>1</v>
      </c>
      <c r="X7" s="22" t="str">
        <f>IF(W7="","",K7)</f>
        <v>V-01-50</v>
      </c>
      <c r="Y7" s="22" t="str">
        <f>IF(W7="","",O7)</f>
        <v>瀝青安定処理混合物</v>
      </c>
    </row>
    <row r="8" spans="1:24" ht="21.75" customHeight="1">
      <c r="A8" s="1212" t="s">
        <v>979</v>
      </c>
      <c r="B8" s="1209"/>
      <c r="C8" s="1209"/>
      <c r="D8" s="1209"/>
      <c r="E8" s="1209"/>
      <c r="F8" s="1206"/>
      <c r="G8" s="1312"/>
      <c r="H8" s="1312"/>
      <c r="I8" s="1312"/>
      <c r="J8" s="174" t="s">
        <v>980</v>
      </c>
      <c r="K8" s="1191" t="s">
        <v>981</v>
      </c>
      <c r="L8" s="1191"/>
      <c r="M8" s="1191"/>
      <c r="N8" s="1191"/>
      <c r="O8" s="1206">
        <v>50</v>
      </c>
      <c r="P8" s="1312"/>
      <c r="Q8" s="1312"/>
      <c r="R8" s="1312"/>
      <c r="S8" s="1312"/>
      <c r="T8" s="175" t="s">
        <v>982</v>
      </c>
      <c r="W8" s="117"/>
      <c r="X8" s="22"/>
    </row>
    <row r="9" spans="1:24" ht="21.75" customHeight="1" thickBot="1">
      <c r="A9" s="1245" t="s">
        <v>983</v>
      </c>
      <c r="B9" s="1181"/>
      <c r="C9" s="1181"/>
      <c r="D9" s="1181"/>
      <c r="E9" s="1181"/>
      <c r="F9" s="1183"/>
      <c r="G9" s="1184"/>
      <c r="H9" s="1184"/>
      <c r="I9" s="1184"/>
      <c r="J9" s="1184"/>
      <c r="K9" s="1184"/>
      <c r="L9" s="1184"/>
      <c r="M9" s="1184"/>
      <c r="N9" s="1221"/>
      <c r="O9" s="1183" t="s">
        <v>984</v>
      </c>
      <c r="P9" s="1184"/>
      <c r="Q9" s="1221"/>
      <c r="R9" s="1313"/>
      <c r="S9" s="1184"/>
      <c r="T9" s="1185"/>
      <c r="W9" s="22"/>
      <c r="X9" s="22"/>
    </row>
    <row r="10" spans="1:24" ht="21.75" customHeight="1" thickTop="1">
      <c r="A10" s="1251" t="s">
        <v>985</v>
      </c>
      <c r="B10" s="1252"/>
      <c r="C10" s="1252"/>
      <c r="D10" s="1252"/>
      <c r="E10" s="1252"/>
      <c r="F10" s="1252"/>
      <c r="G10" s="1252"/>
      <c r="H10" s="1252"/>
      <c r="I10" s="1252"/>
      <c r="J10" s="1252"/>
      <c r="K10" s="1252"/>
      <c r="L10" s="1252"/>
      <c r="M10" s="1252"/>
      <c r="N10" s="1252"/>
      <c r="O10" s="1252" t="s">
        <v>986</v>
      </c>
      <c r="P10" s="1252"/>
      <c r="Q10" s="1252"/>
      <c r="R10" s="1252"/>
      <c r="S10" s="1252"/>
      <c r="T10" s="1253"/>
      <c r="W10" s="22"/>
      <c r="X10" s="22"/>
    </row>
    <row r="11" spans="1:24" ht="21.75" customHeight="1">
      <c r="A11" s="1254" t="s">
        <v>987</v>
      </c>
      <c r="B11" s="1191"/>
      <c r="C11" s="1191"/>
      <c r="D11" s="1191"/>
      <c r="E11" s="1209" t="s">
        <v>988</v>
      </c>
      <c r="F11" s="1209"/>
      <c r="G11" s="1191" t="s">
        <v>989</v>
      </c>
      <c r="H11" s="1191"/>
      <c r="I11" s="1191"/>
      <c r="J11" s="1191" t="s">
        <v>990</v>
      </c>
      <c r="K11" s="1191"/>
      <c r="L11" s="1191"/>
      <c r="M11" s="1191"/>
      <c r="N11" s="1191"/>
      <c r="O11" s="1191" t="s">
        <v>991</v>
      </c>
      <c r="P11" s="1191"/>
      <c r="Q11" s="1191" t="s">
        <v>988</v>
      </c>
      <c r="R11" s="1191"/>
      <c r="S11" s="1191" t="s">
        <v>992</v>
      </c>
      <c r="T11" s="1255"/>
      <c r="W11" s="22"/>
      <c r="X11" s="22"/>
    </row>
    <row r="12" spans="1:24" ht="21.75" customHeight="1">
      <c r="A12" s="1257"/>
      <c r="B12" s="1225"/>
      <c r="C12" s="1225"/>
      <c r="D12" s="1258"/>
      <c r="E12" s="1259"/>
      <c r="F12" s="1259"/>
      <c r="G12" s="1191"/>
      <c r="H12" s="1191"/>
      <c r="I12" s="1191"/>
      <c r="J12" s="1209"/>
      <c r="K12" s="1209"/>
      <c r="L12" s="1209"/>
      <c r="M12" s="1209"/>
      <c r="N12" s="1209"/>
      <c r="O12" s="1191" t="s">
        <v>993</v>
      </c>
      <c r="P12" s="1191"/>
      <c r="Q12" s="1307"/>
      <c r="R12" s="1307"/>
      <c r="S12" s="1307"/>
      <c r="T12" s="1308"/>
      <c r="W12" s="22"/>
      <c r="X12" s="22"/>
    </row>
    <row r="13" spans="1:24" ht="21.75" customHeight="1">
      <c r="A13" s="1257" t="s">
        <v>994</v>
      </c>
      <c r="B13" s="1225"/>
      <c r="C13" s="1225"/>
      <c r="D13" s="1258"/>
      <c r="E13" s="1259"/>
      <c r="F13" s="1259"/>
      <c r="G13" s="1191"/>
      <c r="H13" s="1191"/>
      <c r="I13" s="1191"/>
      <c r="J13" s="1209"/>
      <c r="K13" s="1209"/>
      <c r="L13" s="1209"/>
      <c r="M13" s="1209"/>
      <c r="N13" s="1209"/>
      <c r="O13" s="1191" t="s">
        <v>995</v>
      </c>
      <c r="P13" s="1191"/>
      <c r="Q13" s="1307"/>
      <c r="R13" s="1307"/>
      <c r="S13" s="1307"/>
      <c r="T13" s="1308"/>
      <c r="W13" s="22"/>
      <c r="X13" s="22"/>
    </row>
    <row r="14" spans="1:24" ht="21.75" customHeight="1">
      <c r="A14" s="1257" t="s">
        <v>996</v>
      </c>
      <c r="B14" s="1225"/>
      <c r="C14" s="1225"/>
      <c r="D14" s="1258"/>
      <c r="E14" s="1259"/>
      <c r="F14" s="1259"/>
      <c r="G14" s="1209"/>
      <c r="H14" s="1209"/>
      <c r="I14" s="1209"/>
      <c r="J14" s="1209"/>
      <c r="K14" s="1209"/>
      <c r="L14" s="1209"/>
      <c r="M14" s="1209"/>
      <c r="N14" s="1209"/>
      <c r="O14" s="1191" t="s">
        <v>399</v>
      </c>
      <c r="P14" s="1191"/>
      <c r="Q14" s="1307"/>
      <c r="R14" s="1307"/>
      <c r="S14" s="1307"/>
      <c r="T14" s="1308"/>
      <c r="W14" s="22"/>
      <c r="X14" s="22"/>
    </row>
    <row r="15" spans="1:24" ht="21.75" customHeight="1">
      <c r="A15" s="1257" t="s">
        <v>997</v>
      </c>
      <c r="B15" s="1225"/>
      <c r="C15" s="1225"/>
      <c r="D15" s="1258"/>
      <c r="E15" s="1259"/>
      <c r="F15" s="1259"/>
      <c r="G15" s="1209"/>
      <c r="H15" s="1209"/>
      <c r="I15" s="1209"/>
      <c r="J15" s="1209"/>
      <c r="K15" s="1209"/>
      <c r="L15" s="1209"/>
      <c r="M15" s="1209"/>
      <c r="N15" s="1209"/>
      <c r="O15" s="1191" t="s">
        <v>400</v>
      </c>
      <c r="P15" s="1191"/>
      <c r="Q15" s="1307"/>
      <c r="R15" s="1307"/>
      <c r="S15" s="1307"/>
      <c r="T15" s="1308"/>
      <c r="W15" s="22"/>
      <c r="X15" s="22"/>
    </row>
    <row r="16" spans="1:24" ht="21.75" customHeight="1">
      <c r="A16" s="1257" t="s">
        <v>998</v>
      </c>
      <c r="B16" s="1225"/>
      <c r="C16" s="1225"/>
      <c r="D16" s="1258"/>
      <c r="E16" s="1259"/>
      <c r="F16" s="1259"/>
      <c r="G16" s="1209"/>
      <c r="H16" s="1209"/>
      <c r="I16" s="1209"/>
      <c r="J16" s="1209"/>
      <c r="K16" s="1209"/>
      <c r="L16" s="1209"/>
      <c r="M16" s="1209"/>
      <c r="N16" s="1209"/>
      <c r="O16" s="1191" t="s">
        <v>401</v>
      </c>
      <c r="P16" s="1191"/>
      <c r="Q16" s="1307"/>
      <c r="R16" s="1307"/>
      <c r="S16" s="1307"/>
      <c r="T16" s="1308"/>
      <c r="W16" s="22"/>
      <c r="X16" s="22"/>
    </row>
    <row r="17" spans="1:24" ht="21.75" customHeight="1">
      <c r="A17" s="1257" t="s">
        <v>402</v>
      </c>
      <c r="B17" s="1225"/>
      <c r="C17" s="1225"/>
      <c r="D17" s="1258"/>
      <c r="E17" s="1259"/>
      <c r="F17" s="1259"/>
      <c r="G17" s="1206"/>
      <c r="H17" s="1312"/>
      <c r="I17" s="1207"/>
      <c r="J17" s="1209"/>
      <c r="K17" s="1209"/>
      <c r="L17" s="1209"/>
      <c r="M17" s="1209"/>
      <c r="N17" s="1209"/>
      <c r="O17" s="1191" t="s">
        <v>403</v>
      </c>
      <c r="P17" s="1191"/>
      <c r="Q17" s="1307"/>
      <c r="R17" s="1307"/>
      <c r="S17" s="1307"/>
      <c r="T17" s="1308"/>
      <c r="W17" s="22"/>
      <c r="X17" s="22"/>
    </row>
    <row r="18" spans="1:23" ht="21.75" customHeight="1">
      <c r="A18" s="1257" t="s">
        <v>404</v>
      </c>
      <c r="B18" s="1225"/>
      <c r="C18" s="1225"/>
      <c r="D18" s="1258"/>
      <c r="E18" s="1259"/>
      <c r="F18" s="1259"/>
      <c r="G18" s="1209"/>
      <c r="H18" s="1209"/>
      <c r="I18" s="1209"/>
      <c r="J18" s="1209"/>
      <c r="K18" s="1209"/>
      <c r="L18" s="1209"/>
      <c r="M18" s="1209"/>
      <c r="N18" s="1209"/>
      <c r="O18" s="1209"/>
      <c r="P18" s="1209"/>
      <c r="Q18" s="1307"/>
      <c r="R18" s="1307"/>
      <c r="S18" s="1307"/>
      <c r="T18" s="1308"/>
      <c r="W18" s="163"/>
    </row>
    <row r="19" spans="1:23" ht="21.75" customHeight="1">
      <c r="A19" s="1260" t="s">
        <v>405</v>
      </c>
      <c r="B19" s="1261"/>
      <c r="C19" s="1261"/>
      <c r="D19" s="1261"/>
      <c r="E19" s="1259"/>
      <c r="F19" s="1259"/>
      <c r="G19" s="1209"/>
      <c r="H19" s="1209"/>
      <c r="I19" s="1209"/>
      <c r="J19" s="1209"/>
      <c r="K19" s="1209"/>
      <c r="L19" s="1209"/>
      <c r="M19" s="1209"/>
      <c r="N19" s="1209"/>
      <c r="O19" s="1191" t="s">
        <v>999</v>
      </c>
      <c r="P19" s="1191"/>
      <c r="Q19" s="1307"/>
      <c r="R19" s="1307"/>
      <c r="S19" s="1307"/>
      <c r="T19" s="1308"/>
      <c r="W19" s="163"/>
    </row>
    <row r="20" spans="1:23" ht="21.75" customHeight="1">
      <c r="A20" s="1260" t="s">
        <v>406</v>
      </c>
      <c r="B20" s="1261"/>
      <c r="C20" s="1261"/>
      <c r="D20" s="1261"/>
      <c r="E20" s="1259"/>
      <c r="F20" s="1259"/>
      <c r="G20" s="1209"/>
      <c r="H20" s="1209"/>
      <c r="I20" s="1209"/>
      <c r="J20" s="1209"/>
      <c r="K20" s="1209"/>
      <c r="L20" s="1209"/>
      <c r="M20" s="1209"/>
      <c r="N20" s="1209"/>
      <c r="O20" s="1191" t="s">
        <v>156</v>
      </c>
      <c r="P20" s="1191"/>
      <c r="Q20" s="1307"/>
      <c r="R20" s="1307"/>
      <c r="S20" s="1307"/>
      <c r="T20" s="1308"/>
      <c r="W20" s="163"/>
    </row>
    <row r="21" spans="1:23" ht="21.75" customHeight="1">
      <c r="A21" s="1260" t="s">
        <v>574</v>
      </c>
      <c r="B21" s="1261"/>
      <c r="C21" s="1261"/>
      <c r="D21" s="1261"/>
      <c r="E21" s="1259"/>
      <c r="F21" s="1259"/>
      <c r="G21" s="1209"/>
      <c r="H21" s="1209"/>
      <c r="I21" s="1209"/>
      <c r="J21" s="1209"/>
      <c r="K21" s="1209"/>
      <c r="L21" s="1209"/>
      <c r="M21" s="1209"/>
      <c r="N21" s="1209"/>
      <c r="O21" s="1191" t="s">
        <v>1001</v>
      </c>
      <c r="P21" s="1191"/>
      <c r="Q21" s="1307"/>
      <c r="R21" s="1307"/>
      <c r="S21" s="1307"/>
      <c r="T21" s="1308"/>
      <c r="W21" s="163"/>
    </row>
    <row r="22" spans="1:23" ht="21.75" customHeight="1">
      <c r="A22" s="1212"/>
      <c r="B22" s="1209"/>
      <c r="C22" s="1209"/>
      <c r="D22" s="1209"/>
      <c r="E22" s="1259"/>
      <c r="F22" s="1259"/>
      <c r="G22" s="1209"/>
      <c r="H22" s="1209"/>
      <c r="I22" s="1209"/>
      <c r="J22" s="1209"/>
      <c r="K22" s="1209"/>
      <c r="L22" s="1209"/>
      <c r="M22" s="1209"/>
      <c r="N22" s="1209"/>
      <c r="O22" s="1209"/>
      <c r="P22" s="1209"/>
      <c r="Q22" s="1307"/>
      <c r="R22" s="1307"/>
      <c r="S22" s="1307"/>
      <c r="T22" s="1308"/>
      <c r="W22" s="163"/>
    </row>
    <row r="23" spans="1:23" ht="21.75" customHeight="1" thickBot="1">
      <c r="A23" s="1262" t="s">
        <v>1002</v>
      </c>
      <c r="B23" s="1263"/>
      <c r="C23" s="1263"/>
      <c r="D23" s="1263"/>
      <c r="E23" s="1264">
        <f>SUM(E12:F22)</f>
        <v>0</v>
      </c>
      <c r="F23" s="1264"/>
      <c r="G23" s="1181"/>
      <c r="H23" s="1181"/>
      <c r="I23" s="1181"/>
      <c r="J23" s="1181"/>
      <c r="K23" s="1181"/>
      <c r="L23" s="1181"/>
      <c r="M23" s="1181"/>
      <c r="N23" s="1181"/>
      <c r="O23" s="1183" t="s">
        <v>1002</v>
      </c>
      <c r="P23" s="1221"/>
      <c r="Q23" s="1264">
        <f>SUM(Q12:R22)</f>
        <v>0</v>
      </c>
      <c r="R23" s="1264"/>
      <c r="S23" s="1264">
        <f>SUM(S12:T22)</f>
        <v>0</v>
      </c>
      <c r="T23" s="1265"/>
      <c r="W23" s="163"/>
    </row>
    <row r="24" spans="1:20" ht="21.75" customHeight="1" thickTop="1">
      <c r="A24" s="1270"/>
      <c r="B24" s="1271"/>
      <c r="C24" s="1272" t="s">
        <v>1038</v>
      </c>
      <c r="D24" s="1273"/>
      <c r="E24" s="1273"/>
      <c r="F24" s="1274"/>
      <c r="G24" s="1272" t="s">
        <v>1039</v>
      </c>
      <c r="H24" s="1275"/>
      <c r="I24" s="1275"/>
      <c r="J24" s="1276"/>
      <c r="K24" s="1272" t="s">
        <v>1040</v>
      </c>
      <c r="L24" s="1274"/>
      <c r="M24" s="1252" t="s">
        <v>1041</v>
      </c>
      <c r="N24" s="1252"/>
      <c r="O24" s="1252"/>
      <c r="P24" s="1252" t="s">
        <v>1042</v>
      </c>
      <c r="Q24" s="1252"/>
      <c r="R24" s="1252" t="s">
        <v>1043</v>
      </c>
      <c r="S24" s="1252"/>
      <c r="T24" s="1253"/>
    </row>
    <row r="25" spans="1:20" ht="21.75" customHeight="1">
      <c r="A25" s="1266" t="s">
        <v>157</v>
      </c>
      <c r="B25" s="1267"/>
      <c r="C25" s="1268">
        <v>37.5</v>
      </c>
      <c r="D25" s="1269"/>
      <c r="E25" s="182"/>
      <c r="F25" s="174" t="s">
        <v>158</v>
      </c>
      <c r="G25" s="1213">
        <v>95</v>
      </c>
      <c r="H25" s="1269"/>
      <c r="I25" s="147" t="s">
        <v>159</v>
      </c>
      <c r="J25" s="254">
        <v>100</v>
      </c>
      <c r="K25" s="1305"/>
      <c r="L25" s="1306"/>
      <c r="M25" s="1190"/>
      <c r="N25" s="1191"/>
      <c r="O25" s="1191"/>
      <c r="P25" s="1190" t="s">
        <v>160</v>
      </c>
      <c r="Q25" s="1191"/>
      <c r="R25" s="1209"/>
      <c r="S25" s="1213"/>
      <c r="T25" s="183"/>
    </row>
    <row r="26" spans="1:20" ht="21.75" customHeight="1">
      <c r="A26" s="1266" t="s">
        <v>161</v>
      </c>
      <c r="B26" s="1267"/>
      <c r="C26" s="1268">
        <v>31.5</v>
      </c>
      <c r="D26" s="1269"/>
      <c r="E26" s="182"/>
      <c r="F26" s="174" t="s">
        <v>158</v>
      </c>
      <c r="G26" s="1213"/>
      <c r="H26" s="1269"/>
      <c r="I26" s="181"/>
      <c r="J26" s="254"/>
      <c r="K26" s="1305"/>
      <c r="L26" s="1306"/>
      <c r="M26" s="1190"/>
      <c r="N26" s="1191"/>
      <c r="O26" s="1191"/>
      <c r="P26" s="1190" t="s">
        <v>160</v>
      </c>
      <c r="Q26" s="1191"/>
      <c r="R26" s="1209"/>
      <c r="S26" s="1213"/>
      <c r="T26" s="183"/>
    </row>
    <row r="27" spans="1:20" ht="21.75" customHeight="1">
      <c r="A27" s="1266" t="s">
        <v>162</v>
      </c>
      <c r="B27" s="1267"/>
      <c r="C27" s="1268">
        <v>26.5</v>
      </c>
      <c r="D27" s="1269"/>
      <c r="E27" s="182"/>
      <c r="F27" s="174" t="s">
        <v>158</v>
      </c>
      <c r="G27" s="1213"/>
      <c r="H27" s="1269"/>
      <c r="I27" s="181"/>
      <c r="J27" s="254"/>
      <c r="K27" s="1305"/>
      <c r="L27" s="1306"/>
      <c r="M27" s="1316"/>
      <c r="N27" s="1314"/>
      <c r="O27" s="1314"/>
      <c r="P27" s="1190" t="s">
        <v>160</v>
      </c>
      <c r="Q27" s="1191"/>
      <c r="R27" s="1209"/>
      <c r="S27" s="1213"/>
      <c r="T27" s="183"/>
    </row>
    <row r="28" spans="1:20" ht="21.75" customHeight="1">
      <c r="A28" s="1266" t="s">
        <v>831</v>
      </c>
      <c r="B28" s="1267"/>
      <c r="C28" s="1268">
        <v>19</v>
      </c>
      <c r="D28" s="1269"/>
      <c r="E28" s="182"/>
      <c r="F28" s="174" t="s">
        <v>832</v>
      </c>
      <c r="G28" s="1213">
        <v>50</v>
      </c>
      <c r="H28" s="1269"/>
      <c r="I28" s="147" t="s">
        <v>1044</v>
      </c>
      <c r="J28" s="254">
        <v>100</v>
      </c>
      <c r="K28" s="1305"/>
      <c r="L28" s="1306"/>
      <c r="M28" s="1316"/>
      <c r="N28" s="1314"/>
      <c r="O28" s="1314"/>
      <c r="P28" s="1190" t="s">
        <v>1080</v>
      </c>
      <c r="Q28" s="1191"/>
      <c r="R28" s="1209"/>
      <c r="S28" s="1213"/>
      <c r="T28" s="183"/>
    </row>
    <row r="29" spans="1:20" ht="21.75" customHeight="1">
      <c r="A29" s="1266" t="s">
        <v>833</v>
      </c>
      <c r="B29" s="1267"/>
      <c r="C29" s="1213">
        <v>13.2</v>
      </c>
      <c r="D29" s="1269"/>
      <c r="E29" s="181"/>
      <c r="F29" s="174" t="s">
        <v>834</v>
      </c>
      <c r="G29" s="1213"/>
      <c r="H29" s="1269"/>
      <c r="I29" s="147" t="s">
        <v>1045</v>
      </c>
      <c r="J29" s="254"/>
      <c r="K29" s="1305"/>
      <c r="L29" s="1306"/>
      <c r="M29" s="1316"/>
      <c r="N29" s="1314"/>
      <c r="O29" s="1314"/>
      <c r="P29" s="1190" t="s">
        <v>1081</v>
      </c>
      <c r="Q29" s="1191"/>
      <c r="R29" s="1209"/>
      <c r="S29" s="1213"/>
      <c r="T29" s="183"/>
    </row>
    <row r="30" spans="1:20" ht="21.75" customHeight="1">
      <c r="A30" s="1266" t="s">
        <v>844</v>
      </c>
      <c r="B30" s="1267"/>
      <c r="C30" s="1213">
        <v>4.75</v>
      </c>
      <c r="D30" s="1269"/>
      <c r="E30" s="181"/>
      <c r="F30" s="174" t="s">
        <v>832</v>
      </c>
      <c r="G30" s="1213"/>
      <c r="H30" s="1269"/>
      <c r="I30" s="147" t="s">
        <v>1044</v>
      </c>
      <c r="J30" s="254"/>
      <c r="K30" s="1305"/>
      <c r="L30" s="1306"/>
      <c r="M30" s="1316"/>
      <c r="N30" s="1314"/>
      <c r="O30" s="1314"/>
      <c r="P30" s="1190" t="s">
        <v>1080</v>
      </c>
      <c r="Q30" s="1191"/>
      <c r="R30" s="1209"/>
      <c r="S30" s="1213"/>
      <c r="T30" s="183"/>
    </row>
    <row r="31" spans="1:20" ht="21.75" customHeight="1">
      <c r="A31" s="1266" t="s">
        <v>837</v>
      </c>
      <c r="B31" s="1267"/>
      <c r="C31" s="1213">
        <v>2.36</v>
      </c>
      <c r="D31" s="1269"/>
      <c r="E31" s="181"/>
      <c r="F31" s="174" t="s">
        <v>832</v>
      </c>
      <c r="G31" s="1213">
        <v>20</v>
      </c>
      <c r="H31" s="1269"/>
      <c r="I31" s="147" t="s">
        <v>1044</v>
      </c>
      <c r="J31" s="254">
        <v>60</v>
      </c>
      <c r="K31" s="1305"/>
      <c r="L31" s="1306"/>
      <c r="M31" s="1316"/>
      <c r="N31" s="1314"/>
      <c r="O31" s="1314"/>
      <c r="P31" s="1190" t="s">
        <v>1080</v>
      </c>
      <c r="Q31" s="1191"/>
      <c r="R31" s="1209"/>
      <c r="S31" s="1213"/>
      <c r="T31" s="183"/>
    </row>
    <row r="32" spans="1:20" ht="21.75" customHeight="1">
      <c r="A32" s="1266" t="s">
        <v>838</v>
      </c>
      <c r="B32" s="1267"/>
      <c r="C32" s="1213">
        <v>600</v>
      </c>
      <c r="D32" s="1269"/>
      <c r="E32" s="181"/>
      <c r="F32" s="174" t="s">
        <v>877</v>
      </c>
      <c r="G32" s="1213"/>
      <c r="H32" s="1269"/>
      <c r="I32" s="147" t="s">
        <v>1044</v>
      </c>
      <c r="J32" s="254"/>
      <c r="K32" s="1305"/>
      <c r="L32" s="1306"/>
      <c r="M32" s="1316"/>
      <c r="N32" s="1314"/>
      <c r="O32" s="1314"/>
      <c r="P32" s="1190" t="s">
        <v>1080</v>
      </c>
      <c r="Q32" s="1191"/>
      <c r="R32" s="1209"/>
      <c r="S32" s="1213"/>
      <c r="T32" s="183"/>
    </row>
    <row r="33" spans="1:20" ht="21.75" customHeight="1">
      <c r="A33" s="1266" t="s">
        <v>839</v>
      </c>
      <c r="B33" s="1267"/>
      <c r="C33" s="1213">
        <v>300</v>
      </c>
      <c r="D33" s="1269"/>
      <c r="E33" s="181"/>
      <c r="F33" s="174" t="s">
        <v>840</v>
      </c>
      <c r="G33" s="1213"/>
      <c r="H33" s="1269"/>
      <c r="I33" s="147" t="s">
        <v>1046</v>
      </c>
      <c r="J33" s="254"/>
      <c r="K33" s="1305"/>
      <c r="L33" s="1306"/>
      <c r="M33" s="1316"/>
      <c r="N33" s="1314"/>
      <c r="O33" s="1314"/>
      <c r="P33" s="1190" t="s">
        <v>1082</v>
      </c>
      <c r="Q33" s="1191"/>
      <c r="R33" s="1209"/>
      <c r="S33" s="1213"/>
      <c r="T33" s="183"/>
    </row>
    <row r="34" spans="1:20" ht="21.75" customHeight="1">
      <c r="A34" s="1266" t="s">
        <v>841</v>
      </c>
      <c r="B34" s="1267"/>
      <c r="C34" s="1213">
        <v>150</v>
      </c>
      <c r="D34" s="1269"/>
      <c r="E34" s="181"/>
      <c r="F34" s="174" t="s">
        <v>840</v>
      </c>
      <c r="G34" s="1213"/>
      <c r="H34" s="1269"/>
      <c r="I34" s="147" t="s">
        <v>1046</v>
      </c>
      <c r="J34" s="254"/>
      <c r="K34" s="1305"/>
      <c r="L34" s="1306"/>
      <c r="M34" s="1316"/>
      <c r="N34" s="1314"/>
      <c r="O34" s="1314"/>
      <c r="P34" s="1190" t="s">
        <v>1082</v>
      </c>
      <c r="Q34" s="1191"/>
      <c r="R34" s="1209"/>
      <c r="S34" s="1213"/>
      <c r="T34" s="183"/>
    </row>
    <row r="35" spans="1:20" ht="21.75" customHeight="1" thickBot="1">
      <c r="A35" s="1277" t="s">
        <v>842</v>
      </c>
      <c r="B35" s="1278"/>
      <c r="C35" s="1182">
        <v>75</v>
      </c>
      <c r="D35" s="1279"/>
      <c r="E35" s="184"/>
      <c r="F35" s="185" t="s">
        <v>840</v>
      </c>
      <c r="G35" s="1182">
        <v>0</v>
      </c>
      <c r="H35" s="1279"/>
      <c r="I35" s="176" t="s">
        <v>1046</v>
      </c>
      <c r="J35" s="255">
        <v>10</v>
      </c>
      <c r="K35" s="1303"/>
      <c r="L35" s="1304"/>
      <c r="M35" s="1317"/>
      <c r="N35" s="1318"/>
      <c r="O35" s="1318"/>
      <c r="P35" s="1281" t="s">
        <v>1082</v>
      </c>
      <c r="Q35" s="1263"/>
      <c r="R35" s="1183"/>
      <c r="S35" s="1184"/>
      <c r="T35" s="1185"/>
    </row>
    <row r="36" spans="1:20" ht="21.75" customHeight="1" thickTop="1">
      <c r="A36" s="1282" t="s">
        <v>635</v>
      </c>
      <c r="B36" s="1283"/>
      <c r="C36" s="1283"/>
      <c r="D36" s="1283"/>
      <c r="E36" s="1283"/>
      <c r="F36" s="1283"/>
      <c r="G36" s="1283"/>
      <c r="H36" s="1284"/>
      <c r="I36" s="1276" t="s">
        <v>1047</v>
      </c>
      <c r="J36" s="1283"/>
      <c r="K36" s="1322"/>
      <c r="L36" s="1323"/>
      <c r="M36" s="1285"/>
      <c r="N36" s="1283"/>
      <c r="O36" s="1283"/>
      <c r="P36" s="1285" t="s">
        <v>1082</v>
      </c>
      <c r="Q36" s="1252"/>
      <c r="R36" s="1283"/>
      <c r="S36" s="1284"/>
      <c r="T36" s="187"/>
    </row>
    <row r="37" spans="1:20" ht="21.75" customHeight="1">
      <c r="A37" s="188"/>
      <c r="B37" s="189"/>
      <c r="C37" s="1209" t="s">
        <v>1048</v>
      </c>
      <c r="D37" s="1209"/>
      <c r="E37" s="1209"/>
      <c r="F37" s="1209"/>
      <c r="G37" s="1209"/>
      <c r="H37" s="1213"/>
      <c r="I37" s="1208" t="s">
        <v>1049</v>
      </c>
      <c r="J37" s="1209"/>
      <c r="K37" s="1319"/>
      <c r="L37" s="1320"/>
      <c r="M37" s="1222"/>
      <c r="N37" s="1223"/>
      <c r="O37" s="1223"/>
      <c r="P37" s="1190" t="s">
        <v>1080</v>
      </c>
      <c r="Q37" s="1191"/>
      <c r="R37" s="1209"/>
      <c r="S37" s="1213"/>
      <c r="T37" s="183"/>
    </row>
    <row r="38" spans="1:20" ht="21.75" customHeight="1">
      <c r="A38" s="140" t="s">
        <v>1050</v>
      </c>
      <c r="B38" s="178" t="s">
        <v>1051</v>
      </c>
      <c r="C38" s="1209" t="s">
        <v>1052</v>
      </c>
      <c r="D38" s="1209"/>
      <c r="E38" s="1209"/>
      <c r="F38" s="1209"/>
      <c r="G38" s="1209"/>
      <c r="H38" s="1213"/>
      <c r="I38" s="1208" t="s">
        <v>1053</v>
      </c>
      <c r="J38" s="1209"/>
      <c r="K38" s="1319"/>
      <c r="L38" s="1320"/>
      <c r="M38" s="1222"/>
      <c r="N38" s="1223"/>
      <c r="O38" s="1223"/>
      <c r="P38" s="1190" t="s">
        <v>1083</v>
      </c>
      <c r="Q38" s="1191"/>
      <c r="R38" s="1209"/>
      <c r="S38" s="1213"/>
      <c r="T38" s="183"/>
    </row>
    <row r="39" spans="1:20" ht="21.75" customHeight="1">
      <c r="A39" s="190" t="s">
        <v>892</v>
      </c>
      <c r="B39" s="178" t="s">
        <v>1054</v>
      </c>
      <c r="C39" s="1209" t="s">
        <v>1055</v>
      </c>
      <c r="D39" s="1209"/>
      <c r="E39" s="1209"/>
      <c r="F39" s="1209"/>
      <c r="G39" s="1209"/>
      <c r="H39" s="1213"/>
      <c r="I39" s="1208" t="s">
        <v>1056</v>
      </c>
      <c r="J39" s="1209"/>
      <c r="K39" s="1305"/>
      <c r="L39" s="1306"/>
      <c r="M39" s="1190"/>
      <c r="N39" s="1209"/>
      <c r="O39" s="1209"/>
      <c r="P39" s="1190" t="s">
        <v>1083</v>
      </c>
      <c r="Q39" s="1191"/>
      <c r="R39" s="1186" t="s">
        <v>411</v>
      </c>
      <c r="S39" s="1176"/>
      <c r="T39" s="183"/>
    </row>
    <row r="40" spans="1:20" ht="21.75" customHeight="1">
      <c r="A40" s="140" t="s">
        <v>1057</v>
      </c>
      <c r="B40" s="178" t="s">
        <v>933</v>
      </c>
      <c r="C40" s="1209" t="s">
        <v>1058</v>
      </c>
      <c r="D40" s="1209"/>
      <c r="E40" s="1209"/>
      <c r="F40" s="1209"/>
      <c r="G40" s="1209"/>
      <c r="H40" s="1213"/>
      <c r="I40" s="1208" t="s">
        <v>1059</v>
      </c>
      <c r="J40" s="1209"/>
      <c r="K40" s="1305"/>
      <c r="L40" s="1306"/>
      <c r="M40" s="1190"/>
      <c r="N40" s="1209"/>
      <c r="O40" s="1209"/>
      <c r="P40" s="1190" t="s">
        <v>1084</v>
      </c>
      <c r="Q40" s="1191"/>
      <c r="R40" s="1186" t="s">
        <v>407</v>
      </c>
      <c r="S40" s="1176"/>
      <c r="T40" s="183"/>
    </row>
    <row r="41" spans="1:20" ht="21.75" customHeight="1">
      <c r="A41" s="140" t="s">
        <v>1060</v>
      </c>
      <c r="B41" s="178" t="s">
        <v>1061</v>
      </c>
      <c r="C41" s="1209" t="s">
        <v>1062</v>
      </c>
      <c r="D41" s="1209"/>
      <c r="E41" s="1209"/>
      <c r="F41" s="1209"/>
      <c r="G41" s="1209"/>
      <c r="H41" s="1213"/>
      <c r="I41" s="1208" t="s">
        <v>163</v>
      </c>
      <c r="J41" s="1209"/>
      <c r="K41" s="1324"/>
      <c r="L41" s="1325"/>
      <c r="M41" s="1190"/>
      <c r="N41" s="1209"/>
      <c r="O41" s="1209"/>
      <c r="P41" s="1190" t="s">
        <v>160</v>
      </c>
      <c r="Q41" s="1191"/>
      <c r="R41" s="1186">
        <v>3.43</v>
      </c>
      <c r="S41" s="1176"/>
      <c r="T41" s="183" t="s">
        <v>894</v>
      </c>
    </row>
    <row r="42" spans="1:20" ht="21.75" customHeight="1">
      <c r="A42" s="140" t="s">
        <v>161</v>
      </c>
      <c r="B42" s="178" t="s">
        <v>1063</v>
      </c>
      <c r="C42" s="1209" t="s">
        <v>1064</v>
      </c>
      <c r="D42" s="1209"/>
      <c r="E42" s="1209"/>
      <c r="F42" s="1209"/>
      <c r="G42" s="1209"/>
      <c r="H42" s="1213"/>
      <c r="I42" s="1208" t="s">
        <v>164</v>
      </c>
      <c r="J42" s="1209"/>
      <c r="K42" s="1326"/>
      <c r="L42" s="1327"/>
      <c r="M42" s="1190"/>
      <c r="N42" s="1209"/>
      <c r="O42" s="1209"/>
      <c r="P42" s="1190" t="s">
        <v>160</v>
      </c>
      <c r="Q42" s="1191"/>
      <c r="R42" s="1186" t="s">
        <v>165</v>
      </c>
      <c r="S42" s="1176"/>
      <c r="T42" s="183"/>
    </row>
    <row r="43" spans="1:20" ht="21.75" customHeight="1">
      <c r="A43" s="191"/>
      <c r="B43" s="180"/>
      <c r="C43" s="1209" t="s">
        <v>1065</v>
      </c>
      <c r="D43" s="1209"/>
      <c r="E43" s="1209"/>
      <c r="F43" s="1209"/>
      <c r="G43" s="1209"/>
      <c r="H43" s="1213"/>
      <c r="I43" s="1208" t="s">
        <v>1066</v>
      </c>
      <c r="J43" s="1209"/>
      <c r="K43" s="1305"/>
      <c r="L43" s="1306"/>
      <c r="M43" s="1191"/>
      <c r="N43" s="1209"/>
      <c r="O43" s="1209"/>
      <c r="P43" s="1190" t="s">
        <v>1067</v>
      </c>
      <c r="Q43" s="1191"/>
      <c r="R43" s="1209"/>
      <c r="S43" s="1213"/>
      <c r="T43" s="183"/>
    </row>
    <row r="44" spans="1:20" ht="21.75" customHeight="1">
      <c r="A44" s="1212" t="s">
        <v>1068</v>
      </c>
      <c r="B44" s="1209"/>
      <c r="C44" s="1209"/>
      <c r="D44" s="1209"/>
      <c r="E44" s="1209"/>
      <c r="F44" s="1209"/>
      <c r="G44" s="1209"/>
      <c r="H44" s="1213"/>
      <c r="I44" s="1208" t="s">
        <v>1069</v>
      </c>
      <c r="J44" s="1209"/>
      <c r="K44" s="1305"/>
      <c r="L44" s="1306"/>
      <c r="M44" s="1222"/>
      <c r="N44" s="1223"/>
      <c r="O44" s="1223"/>
      <c r="P44" s="1190" t="s">
        <v>1070</v>
      </c>
      <c r="Q44" s="1191"/>
      <c r="R44" s="1209"/>
      <c r="S44" s="1213"/>
      <c r="T44" s="183"/>
    </row>
    <row r="45" spans="1:20" ht="21.75" customHeight="1">
      <c r="A45" s="1291" t="s">
        <v>166</v>
      </c>
      <c r="B45" s="1292"/>
      <c r="C45" s="1224" t="s">
        <v>1132</v>
      </c>
      <c r="D45" s="1225"/>
      <c r="E45" s="1225"/>
      <c r="F45" s="1225"/>
      <c r="G45" s="1225"/>
      <c r="H45" s="1225"/>
      <c r="I45" s="1208" t="s">
        <v>167</v>
      </c>
      <c r="J45" s="1209"/>
      <c r="K45" s="1213"/>
      <c r="L45" s="1208"/>
      <c r="M45" s="1222"/>
      <c r="N45" s="1223"/>
      <c r="O45" s="1223"/>
      <c r="P45" s="1190" t="s">
        <v>168</v>
      </c>
      <c r="Q45" s="1191"/>
      <c r="R45" s="1286"/>
      <c r="S45" s="1287"/>
      <c r="T45" s="183"/>
    </row>
    <row r="46" spans="1:20" ht="21.75" customHeight="1">
      <c r="A46" s="1293"/>
      <c r="B46" s="1294"/>
      <c r="C46" s="1224" t="s">
        <v>644</v>
      </c>
      <c r="D46" s="1225"/>
      <c r="E46" s="1225"/>
      <c r="F46" s="1225"/>
      <c r="G46" s="1225"/>
      <c r="H46" s="1225"/>
      <c r="I46" s="1208" t="s">
        <v>1071</v>
      </c>
      <c r="J46" s="1209"/>
      <c r="K46" s="1213"/>
      <c r="L46" s="1208"/>
      <c r="M46" s="1321"/>
      <c r="N46" s="1286"/>
      <c r="O46" s="1286"/>
      <c r="P46" s="1190" t="s">
        <v>160</v>
      </c>
      <c r="Q46" s="1191"/>
      <c r="R46" s="1286"/>
      <c r="S46" s="1287"/>
      <c r="T46" s="183"/>
    </row>
    <row r="47" spans="1:20" ht="21.75" customHeight="1">
      <c r="A47" s="1295"/>
      <c r="B47" s="1296"/>
      <c r="C47" s="1224" t="s">
        <v>1133</v>
      </c>
      <c r="D47" s="1225"/>
      <c r="E47" s="1225"/>
      <c r="F47" s="1225"/>
      <c r="G47" s="1225"/>
      <c r="H47" s="1225"/>
      <c r="I47" s="1208" t="s">
        <v>169</v>
      </c>
      <c r="J47" s="1209"/>
      <c r="K47" s="1213"/>
      <c r="L47" s="1208"/>
      <c r="M47" s="1222"/>
      <c r="N47" s="1223"/>
      <c r="O47" s="1223"/>
      <c r="P47" s="1190" t="s">
        <v>1074</v>
      </c>
      <c r="Q47" s="1191"/>
      <c r="R47" s="1286"/>
      <c r="S47" s="1287"/>
      <c r="T47" s="183"/>
    </row>
    <row r="48" spans="1:20" ht="21.75" customHeight="1">
      <c r="A48" s="1212" t="s">
        <v>697</v>
      </c>
      <c r="B48" s="1209"/>
      <c r="C48" s="1209"/>
      <c r="D48" s="1209"/>
      <c r="E48" s="1209"/>
      <c r="F48" s="1209"/>
      <c r="G48" s="1209"/>
      <c r="H48" s="1213"/>
      <c r="I48" s="1208" t="s">
        <v>169</v>
      </c>
      <c r="J48" s="1209"/>
      <c r="K48" s="1305"/>
      <c r="L48" s="1306"/>
      <c r="M48" s="1191"/>
      <c r="N48" s="1209"/>
      <c r="O48" s="1209"/>
      <c r="P48" s="1190" t="s">
        <v>1074</v>
      </c>
      <c r="Q48" s="1191"/>
      <c r="R48" s="1209"/>
      <c r="S48" s="1213"/>
      <c r="T48" s="183"/>
    </row>
    <row r="49" spans="1:20" ht="21.75" customHeight="1" thickBot="1">
      <c r="A49" s="1215" t="s">
        <v>1072</v>
      </c>
      <c r="B49" s="1192"/>
      <c r="C49" s="1192"/>
      <c r="D49" s="1192"/>
      <c r="E49" s="1192"/>
      <c r="F49" s="1192"/>
      <c r="G49" s="1192"/>
      <c r="H49" s="1193"/>
      <c r="I49" s="1216" t="s">
        <v>1073</v>
      </c>
      <c r="J49" s="1192"/>
      <c r="K49" s="1328"/>
      <c r="L49" s="1329"/>
      <c r="M49" s="1211"/>
      <c r="N49" s="1192"/>
      <c r="O49" s="1192"/>
      <c r="P49" s="1210" t="s">
        <v>1074</v>
      </c>
      <c r="Q49" s="1211"/>
      <c r="R49" s="1192"/>
      <c r="S49" s="1193"/>
      <c r="T49" s="192"/>
    </row>
    <row r="50" spans="1:20" ht="21.75" customHeight="1" thickBot="1">
      <c r="A50" s="1219" t="s">
        <v>1075</v>
      </c>
      <c r="B50" s="1220"/>
      <c r="C50" s="1220"/>
      <c r="D50" s="1220"/>
      <c r="E50" s="1220"/>
      <c r="F50" s="1220"/>
      <c r="G50" s="1220"/>
      <c r="H50" s="171"/>
      <c r="I50" s="1214" t="s">
        <v>679</v>
      </c>
      <c r="J50" s="1214"/>
      <c r="K50" s="530"/>
      <c r="L50" s="524" t="s">
        <v>170</v>
      </c>
      <c r="M50" s="562"/>
      <c r="N50" s="1214" t="s">
        <v>315</v>
      </c>
      <c r="O50" s="1214"/>
      <c r="P50" s="523"/>
      <c r="Q50" s="524" t="s">
        <v>171</v>
      </c>
      <c r="R50" s="562"/>
      <c r="S50" s="333"/>
      <c r="T50" s="407"/>
    </row>
    <row r="51" spans="1:20" ht="21.75" customHeight="1" thickBot="1">
      <c r="A51" s="1180" t="s">
        <v>1076</v>
      </c>
      <c r="B51" s="1151"/>
      <c r="C51" s="1151"/>
      <c r="D51" s="1151"/>
      <c r="E51" s="1151"/>
      <c r="F51" s="1151"/>
      <c r="G51" s="1151"/>
      <c r="H51" s="1288"/>
      <c r="I51" s="1289"/>
      <c r="J51" s="1289"/>
      <c r="K51" s="1289"/>
      <c r="L51" s="1289"/>
      <c r="M51" s="1289"/>
      <c r="N51" s="1289"/>
      <c r="O51" s="1289"/>
      <c r="P51" s="1289"/>
      <c r="Q51" s="1289"/>
      <c r="R51" s="1289"/>
      <c r="S51" s="1289"/>
      <c r="T51" s="1290"/>
    </row>
    <row r="52" spans="1:20" ht="21.75" customHeight="1" thickBot="1">
      <c r="A52" s="1180" t="s">
        <v>1077</v>
      </c>
      <c r="B52" s="1151"/>
      <c r="C52" s="1151"/>
      <c r="D52" s="1151"/>
      <c r="E52" s="1151"/>
      <c r="F52" s="1151"/>
      <c r="G52" s="1151"/>
      <c r="H52" s="1239" t="str">
        <f>'基本事項記入ｼｰﾄ'!$C$31</f>
        <v>○○　○○　  印</v>
      </c>
      <c r="I52" s="1153"/>
      <c r="J52" s="1153"/>
      <c r="K52" s="1153"/>
      <c r="L52" s="1240" t="s">
        <v>858</v>
      </c>
      <c r="M52" s="1151"/>
      <c r="N52" s="1151"/>
      <c r="O52" s="1151"/>
      <c r="P52" s="1239" t="str">
        <f>'基本事項記入ｼｰﾄ'!$C$32</f>
        <v>○○　○○○　　　印</v>
      </c>
      <c r="Q52" s="1153"/>
      <c r="R52" s="1153"/>
      <c r="S52" s="1153"/>
      <c r="T52" s="1244"/>
    </row>
    <row r="53" spans="1:20" ht="21.75" customHeight="1">
      <c r="A53" s="193"/>
      <c r="B53" s="1330" t="s">
        <v>1078</v>
      </c>
      <c r="C53" s="1330"/>
      <c r="D53" s="1330"/>
      <c r="E53" s="1330"/>
      <c r="F53" s="1330"/>
      <c r="G53" s="1330"/>
      <c r="H53" s="1330"/>
      <c r="I53" s="1330"/>
      <c r="J53" s="1330"/>
      <c r="K53" s="1330"/>
      <c r="L53" s="1330"/>
      <c r="M53" s="1330"/>
      <c r="N53" s="1330"/>
      <c r="O53" s="1330"/>
      <c r="P53" s="1330"/>
      <c r="Q53" s="1330"/>
      <c r="R53" s="1330"/>
      <c r="S53" s="1330"/>
      <c r="T53" s="1330"/>
    </row>
    <row r="54" ht="13.5"/>
    <row r="55" ht="13.5">
      <c r="R55" t="s">
        <v>973</v>
      </c>
    </row>
    <row r="56" spans="3:20" ht="21.75" customHeight="1">
      <c r="C56" s="1116" t="s">
        <v>974</v>
      </c>
      <c r="D56" s="1116"/>
      <c r="E56" s="1116"/>
      <c r="F56" s="1116"/>
      <c r="G56" s="1116"/>
      <c r="H56" s="1116"/>
      <c r="I56" s="1116"/>
      <c r="J56" s="1116"/>
      <c r="K56" s="1116"/>
      <c r="L56" s="1116"/>
      <c r="M56" s="1116"/>
      <c r="N56" s="1116"/>
      <c r="O56" s="1116"/>
      <c r="P56" s="1116"/>
      <c r="Q56" s="1116"/>
      <c r="R56" s="117"/>
      <c r="S56" s="117"/>
      <c r="T56" s="117"/>
    </row>
    <row r="57" spans="3:20" ht="21.75" customHeight="1">
      <c r="C57" s="87"/>
      <c r="D57" s="88"/>
      <c r="E57" s="88"/>
      <c r="F57" s="88"/>
      <c r="G57" s="88"/>
      <c r="H57" s="88"/>
      <c r="I57" s="88"/>
      <c r="J57" s="88"/>
      <c r="K57" s="88"/>
      <c r="L57" s="88"/>
      <c r="M57" s="88"/>
      <c r="N57" s="88"/>
      <c r="O57" s="88"/>
      <c r="P57" s="88"/>
      <c r="Q57" s="88"/>
      <c r="R57" s="117"/>
      <c r="S57" s="117"/>
      <c r="T57" s="117"/>
    </row>
    <row r="58" ht="21.75" customHeight="1"/>
    <row r="59" spans="1:20" ht="21.75" customHeight="1" thickBot="1">
      <c r="A59" s="1228"/>
      <c r="B59" s="1228"/>
      <c r="C59" s="1228"/>
      <c r="D59" s="1228"/>
      <c r="E59" s="1228"/>
      <c r="F59" s="1229"/>
      <c r="G59" s="1229"/>
      <c r="H59" s="1229"/>
      <c r="I59" s="1229"/>
      <c r="J59" s="1228"/>
      <c r="K59" s="1228"/>
      <c r="L59" s="1228"/>
      <c r="M59" s="1228"/>
      <c r="N59" s="168"/>
      <c r="O59" s="1228"/>
      <c r="P59" s="1228"/>
      <c r="Q59" s="1228"/>
      <c r="R59" s="1228"/>
      <c r="S59" s="1228"/>
      <c r="T59" s="1228"/>
    </row>
    <row r="60" spans="1:20" ht="21.75" customHeight="1" thickBot="1">
      <c r="A60" s="1230" t="s">
        <v>825</v>
      </c>
      <c r="B60" s="1231"/>
      <c r="C60" s="1231"/>
      <c r="D60" s="1231"/>
      <c r="E60" s="1232"/>
      <c r="F60" s="1219" t="str">
        <f>'基本事項記入ｼｰﾄ'!$C$29</f>
        <v>**</v>
      </c>
      <c r="G60" s="1220"/>
      <c r="H60" s="1235"/>
      <c r="I60" s="1219" t="s">
        <v>975</v>
      </c>
      <c r="J60" s="1235"/>
      <c r="K60" s="1236" t="str">
        <f>'基本事項記入ｼｰﾄ'!$C$11</f>
        <v>△△　△△</v>
      </c>
      <c r="L60" s="1237"/>
      <c r="M60" s="1237"/>
      <c r="N60" s="1237"/>
      <c r="O60" s="1237"/>
      <c r="P60" s="1237"/>
      <c r="Q60" s="1237"/>
      <c r="R60" s="1237"/>
      <c r="S60" s="1237"/>
      <c r="T60" s="1238"/>
    </row>
    <row r="61" spans="1:25" ht="21.75" customHeight="1">
      <c r="A61" s="1250" t="s">
        <v>976</v>
      </c>
      <c r="B61" s="1241"/>
      <c r="C61" s="1241"/>
      <c r="D61" s="1241"/>
      <c r="E61" s="1241"/>
      <c r="F61" s="170">
        <v>2</v>
      </c>
      <c r="G61" s="171" t="s">
        <v>977</v>
      </c>
      <c r="H61" s="531" t="str">
        <f>'基本事項記入ｼｰﾄ'!$C$34</f>
        <v>**</v>
      </c>
      <c r="I61" s="1241" t="s">
        <v>822</v>
      </c>
      <c r="J61" s="1241"/>
      <c r="K61" s="1242" t="s">
        <v>295</v>
      </c>
      <c r="L61" s="1243"/>
      <c r="M61" s="1242" t="s">
        <v>978</v>
      </c>
      <c r="N61" s="1243"/>
      <c r="O61" s="1242" t="s">
        <v>426</v>
      </c>
      <c r="P61" s="1248"/>
      <c r="Q61" s="1248"/>
      <c r="R61" s="1248"/>
      <c r="S61" s="1248"/>
      <c r="T61" s="1249"/>
      <c r="W61" s="22">
        <f>IF(F61="","",F61)</f>
        <v>2</v>
      </c>
      <c r="X61" s="22" t="str">
        <f>IF(W61="","",K61)</f>
        <v>V-03-50</v>
      </c>
      <c r="Y61" s="22" t="str">
        <f>IF(W61="","",O61)</f>
        <v>①粗粒度アスファルト混合物(20)</v>
      </c>
    </row>
    <row r="62" spans="1:23" ht="21.75" customHeight="1">
      <c r="A62" s="1212" t="s">
        <v>979</v>
      </c>
      <c r="B62" s="1209"/>
      <c r="C62" s="1209"/>
      <c r="D62" s="1209"/>
      <c r="E62" s="1209"/>
      <c r="F62" s="1206"/>
      <c r="G62" s="1312"/>
      <c r="H62" s="1312"/>
      <c r="I62" s="1312"/>
      <c r="J62" s="174" t="s">
        <v>980</v>
      </c>
      <c r="K62" s="1191" t="s">
        <v>981</v>
      </c>
      <c r="L62" s="1191"/>
      <c r="M62" s="1191"/>
      <c r="N62" s="1191"/>
      <c r="O62" s="1206">
        <v>50</v>
      </c>
      <c r="P62" s="1312"/>
      <c r="Q62" s="1312"/>
      <c r="R62" s="1312"/>
      <c r="S62" s="1312"/>
      <c r="T62" s="175" t="s">
        <v>982</v>
      </c>
      <c r="W62" s="88"/>
    </row>
    <row r="63" spans="1:20" ht="21.75" customHeight="1" thickBot="1">
      <c r="A63" s="1245" t="s">
        <v>983</v>
      </c>
      <c r="B63" s="1181"/>
      <c r="C63" s="1181"/>
      <c r="D63" s="1181"/>
      <c r="E63" s="1181"/>
      <c r="F63" s="1183"/>
      <c r="G63" s="1184"/>
      <c r="H63" s="1184"/>
      <c r="I63" s="1184"/>
      <c r="J63" s="1184"/>
      <c r="K63" s="1184"/>
      <c r="L63" s="1184"/>
      <c r="M63" s="1184"/>
      <c r="N63" s="1221"/>
      <c r="O63" s="1183" t="s">
        <v>984</v>
      </c>
      <c r="P63" s="1184"/>
      <c r="Q63" s="1221"/>
      <c r="R63" s="1313"/>
      <c r="S63" s="1184"/>
      <c r="T63" s="1185"/>
    </row>
    <row r="64" spans="1:20" ht="21.75" customHeight="1" thickTop="1">
      <c r="A64" s="1251" t="s">
        <v>985</v>
      </c>
      <c r="B64" s="1252"/>
      <c r="C64" s="1252"/>
      <c r="D64" s="1252"/>
      <c r="E64" s="1252"/>
      <c r="F64" s="1252"/>
      <c r="G64" s="1252"/>
      <c r="H64" s="1252"/>
      <c r="I64" s="1252"/>
      <c r="J64" s="1252"/>
      <c r="K64" s="1252"/>
      <c r="L64" s="1252"/>
      <c r="M64" s="1252"/>
      <c r="N64" s="1252"/>
      <c r="O64" s="1252" t="s">
        <v>986</v>
      </c>
      <c r="P64" s="1252"/>
      <c r="Q64" s="1252"/>
      <c r="R64" s="1252"/>
      <c r="S64" s="1252"/>
      <c r="T64" s="1253"/>
    </row>
    <row r="65" spans="1:20" ht="21.75" customHeight="1">
      <c r="A65" s="1254" t="s">
        <v>987</v>
      </c>
      <c r="B65" s="1191"/>
      <c r="C65" s="1191"/>
      <c r="D65" s="1191"/>
      <c r="E65" s="1209" t="s">
        <v>988</v>
      </c>
      <c r="F65" s="1209"/>
      <c r="G65" s="1191" t="s">
        <v>989</v>
      </c>
      <c r="H65" s="1191"/>
      <c r="I65" s="1191"/>
      <c r="J65" s="1191" t="s">
        <v>990</v>
      </c>
      <c r="K65" s="1191"/>
      <c r="L65" s="1191"/>
      <c r="M65" s="1191"/>
      <c r="N65" s="1191"/>
      <c r="O65" s="1191" t="s">
        <v>991</v>
      </c>
      <c r="P65" s="1191"/>
      <c r="Q65" s="1191" t="s">
        <v>988</v>
      </c>
      <c r="R65" s="1191"/>
      <c r="S65" s="1191" t="s">
        <v>992</v>
      </c>
      <c r="T65" s="1255"/>
    </row>
    <row r="66" spans="1:20" ht="21.75" customHeight="1">
      <c r="A66" s="1257"/>
      <c r="B66" s="1225"/>
      <c r="C66" s="1225"/>
      <c r="D66" s="1258"/>
      <c r="E66" s="1259"/>
      <c r="F66" s="1259"/>
      <c r="G66" s="1191"/>
      <c r="H66" s="1191"/>
      <c r="I66" s="1191"/>
      <c r="J66" s="1209"/>
      <c r="K66" s="1209"/>
      <c r="L66" s="1209"/>
      <c r="M66" s="1209"/>
      <c r="N66" s="1209"/>
      <c r="O66" s="1191" t="s">
        <v>993</v>
      </c>
      <c r="P66" s="1191"/>
      <c r="Q66" s="1314"/>
      <c r="R66" s="1314"/>
      <c r="S66" s="1314"/>
      <c r="T66" s="1315"/>
    </row>
    <row r="67" spans="1:20" ht="21.75" customHeight="1">
      <c r="A67" s="1257" t="s">
        <v>994</v>
      </c>
      <c r="B67" s="1225"/>
      <c r="C67" s="1225"/>
      <c r="D67" s="1258"/>
      <c r="E67" s="1259"/>
      <c r="F67" s="1259"/>
      <c r="G67" s="1191"/>
      <c r="H67" s="1191"/>
      <c r="I67" s="1191"/>
      <c r="J67" s="1209"/>
      <c r="K67" s="1209"/>
      <c r="L67" s="1209"/>
      <c r="M67" s="1209"/>
      <c r="N67" s="1209"/>
      <c r="O67" s="1191" t="s">
        <v>995</v>
      </c>
      <c r="P67" s="1191"/>
      <c r="Q67" s="1314"/>
      <c r="R67" s="1314"/>
      <c r="S67" s="1314"/>
      <c r="T67" s="1315"/>
    </row>
    <row r="68" spans="1:20" ht="21.75" customHeight="1">
      <c r="A68" s="1257" t="s">
        <v>996</v>
      </c>
      <c r="B68" s="1225"/>
      <c r="C68" s="1225"/>
      <c r="D68" s="1258"/>
      <c r="E68" s="1259"/>
      <c r="F68" s="1259"/>
      <c r="G68" s="1209"/>
      <c r="H68" s="1209"/>
      <c r="I68" s="1209"/>
      <c r="J68" s="1209"/>
      <c r="K68" s="1209"/>
      <c r="L68" s="1209"/>
      <c r="M68" s="1209"/>
      <c r="N68" s="1209"/>
      <c r="O68" s="1191" t="s">
        <v>399</v>
      </c>
      <c r="P68" s="1191"/>
      <c r="Q68" s="1314"/>
      <c r="R68" s="1314"/>
      <c r="S68" s="1314"/>
      <c r="T68" s="1315"/>
    </row>
    <row r="69" spans="1:20" ht="21.75" customHeight="1">
      <c r="A69" s="1257" t="s">
        <v>997</v>
      </c>
      <c r="B69" s="1225"/>
      <c r="C69" s="1225"/>
      <c r="D69" s="1258"/>
      <c r="E69" s="1259"/>
      <c r="F69" s="1259"/>
      <c r="G69" s="1209"/>
      <c r="H69" s="1209"/>
      <c r="I69" s="1209"/>
      <c r="J69" s="1209"/>
      <c r="K69" s="1209"/>
      <c r="L69" s="1209"/>
      <c r="M69" s="1209"/>
      <c r="N69" s="1209"/>
      <c r="O69" s="1191" t="s">
        <v>400</v>
      </c>
      <c r="P69" s="1191"/>
      <c r="Q69" s="1314"/>
      <c r="R69" s="1314"/>
      <c r="S69" s="1314"/>
      <c r="T69" s="1315"/>
    </row>
    <row r="70" spans="1:20" ht="21.75" customHeight="1">
      <c r="A70" s="1257" t="s">
        <v>998</v>
      </c>
      <c r="B70" s="1225"/>
      <c r="C70" s="1225"/>
      <c r="D70" s="1258"/>
      <c r="E70" s="1259"/>
      <c r="F70" s="1259"/>
      <c r="G70" s="1209"/>
      <c r="H70" s="1209"/>
      <c r="I70" s="1209"/>
      <c r="J70" s="1209"/>
      <c r="K70" s="1209"/>
      <c r="L70" s="1209"/>
      <c r="M70" s="1209"/>
      <c r="N70" s="1209"/>
      <c r="O70" s="1191" t="s">
        <v>401</v>
      </c>
      <c r="P70" s="1191"/>
      <c r="Q70" s="1314"/>
      <c r="R70" s="1314"/>
      <c r="S70" s="1314"/>
      <c r="T70" s="1315"/>
    </row>
    <row r="71" spans="1:20" ht="21.75" customHeight="1">
      <c r="A71" s="1257" t="s">
        <v>402</v>
      </c>
      <c r="B71" s="1225"/>
      <c r="C71" s="1225"/>
      <c r="D71" s="1258"/>
      <c r="E71" s="1259"/>
      <c r="F71" s="1259"/>
      <c r="G71" s="1206"/>
      <c r="H71" s="1312"/>
      <c r="I71" s="1207"/>
      <c r="J71" s="1209"/>
      <c r="K71" s="1209"/>
      <c r="L71" s="1209"/>
      <c r="M71" s="1209"/>
      <c r="N71" s="1209"/>
      <c r="O71" s="1191" t="s">
        <v>403</v>
      </c>
      <c r="P71" s="1191"/>
      <c r="Q71" s="1314"/>
      <c r="R71" s="1314"/>
      <c r="S71" s="1314"/>
      <c r="T71" s="1315"/>
    </row>
    <row r="72" spans="1:20" ht="21.75" customHeight="1">
      <c r="A72" s="1257" t="s">
        <v>404</v>
      </c>
      <c r="B72" s="1225"/>
      <c r="C72" s="1225"/>
      <c r="D72" s="1258"/>
      <c r="E72" s="1259"/>
      <c r="F72" s="1259"/>
      <c r="G72" s="1209"/>
      <c r="H72" s="1209"/>
      <c r="I72" s="1209"/>
      <c r="J72" s="1209"/>
      <c r="K72" s="1209"/>
      <c r="L72" s="1209"/>
      <c r="M72" s="1209"/>
      <c r="N72" s="1209"/>
      <c r="O72" s="1209"/>
      <c r="P72" s="1209"/>
      <c r="Q72" s="1314"/>
      <c r="R72" s="1314"/>
      <c r="S72" s="1314"/>
      <c r="T72" s="1315"/>
    </row>
    <row r="73" spans="1:20" ht="21.75" customHeight="1">
      <c r="A73" s="1260" t="s">
        <v>405</v>
      </c>
      <c r="B73" s="1261"/>
      <c r="C73" s="1261"/>
      <c r="D73" s="1261"/>
      <c r="E73" s="1259"/>
      <c r="F73" s="1259"/>
      <c r="G73" s="1209"/>
      <c r="H73" s="1209"/>
      <c r="I73" s="1209"/>
      <c r="J73" s="1209"/>
      <c r="K73" s="1209"/>
      <c r="L73" s="1209"/>
      <c r="M73" s="1209"/>
      <c r="N73" s="1209"/>
      <c r="O73" s="1191" t="s">
        <v>999</v>
      </c>
      <c r="P73" s="1191"/>
      <c r="Q73" s="1314"/>
      <c r="R73" s="1314"/>
      <c r="S73" s="1314"/>
      <c r="T73" s="1315"/>
    </row>
    <row r="74" spans="1:20" ht="21.75" customHeight="1">
      <c r="A74" s="1260" t="s">
        <v>406</v>
      </c>
      <c r="B74" s="1261"/>
      <c r="C74" s="1261"/>
      <c r="D74" s="1261"/>
      <c r="E74" s="1259"/>
      <c r="F74" s="1259"/>
      <c r="G74" s="1209"/>
      <c r="H74" s="1209"/>
      <c r="I74" s="1209"/>
      <c r="J74" s="1209"/>
      <c r="K74" s="1209"/>
      <c r="L74" s="1209"/>
      <c r="M74" s="1209"/>
      <c r="N74" s="1209"/>
      <c r="O74" s="1191" t="s">
        <v>156</v>
      </c>
      <c r="P74" s="1191"/>
      <c r="Q74" s="1314"/>
      <c r="R74" s="1314"/>
      <c r="S74" s="1314"/>
      <c r="T74" s="1315"/>
    </row>
    <row r="75" spans="1:20" ht="21.75" customHeight="1">
      <c r="A75" s="1260" t="s">
        <v>574</v>
      </c>
      <c r="B75" s="1261"/>
      <c r="C75" s="1261"/>
      <c r="D75" s="1261"/>
      <c r="E75" s="1259"/>
      <c r="F75" s="1259"/>
      <c r="G75" s="1209"/>
      <c r="H75" s="1209"/>
      <c r="I75" s="1209"/>
      <c r="J75" s="1209"/>
      <c r="K75" s="1209"/>
      <c r="L75" s="1209"/>
      <c r="M75" s="1209"/>
      <c r="N75" s="1209"/>
      <c r="O75" s="1191" t="s">
        <v>1001</v>
      </c>
      <c r="P75" s="1191"/>
      <c r="Q75" s="1314"/>
      <c r="R75" s="1314"/>
      <c r="S75" s="1314"/>
      <c r="T75" s="1315"/>
    </row>
    <row r="76" spans="1:20" ht="21.75" customHeight="1">
      <c r="A76" s="1212"/>
      <c r="B76" s="1209"/>
      <c r="C76" s="1209"/>
      <c r="D76" s="1209"/>
      <c r="E76" s="1259"/>
      <c r="F76" s="1259"/>
      <c r="G76" s="1209"/>
      <c r="H76" s="1209"/>
      <c r="I76" s="1209"/>
      <c r="J76" s="1209"/>
      <c r="K76" s="1209"/>
      <c r="L76" s="1209"/>
      <c r="M76" s="1209"/>
      <c r="N76" s="1209"/>
      <c r="O76" s="1209"/>
      <c r="P76" s="1209"/>
      <c r="Q76" s="1314"/>
      <c r="R76" s="1314"/>
      <c r="S76" s="1314"/>
      <c r="T76" s="1315"/>
    </row>
    <row r="77" spans="1:20" ht="21.75" customHeight="1" thickBot="1">
      <c r="A77" s="1262" t="s">
        <v>1002</v>
      </c>
      <c r="B77" s="1263"/>
      <c r="C77" s="1263"/>
      <c r="D77" s="1263"/>
      <c r="E77" s="1264">
        <f>SUM(E66:F76)</f>
        <v>0</v>
      </c>
      <c r="F77" s="1264"/>
      <c r="G77" s="1181"/>
      <c r="H77" s="1181"/>
      <c r="I77" s="1181"/>
      <c r="J77" s="1181"/>
      <c r="K77" s="1181"/>
      <c r="L77" s="1181"/>
      <c r="M77" s="1181"/>
      <c r="N77" s="1181"/>
      <c r="O77" s="1183" t="s">
        <v>1002</v>
      </c>
      <c r="P77" s="1221"/>
      <c r="Q77" s="1264">
        <f>SUM(Q66:R76)</f>
        <v>0</v>
      </c>
      <c r="R77" s="1264"/>
      <c r="S77" s="1264">
        <f>SUM(S66:T76)</f>
        <v>0</v>
      </c>
      <c r="T77" s="1265"/>
    </row>
    <row r="78" spans="1:20" ht="21.75" customHeight="1" thickTop="1">
      <c r="A78" s="1270"/>
      <c r="B78" s="1271"/>
      <c r="C78" s="1272" t="s">
        <v>1038</v>
      </c>
      <c r="D78" s="1273"/>
      <c r="E78" s="1273"/>
      <c r="F78" s="1274"/>
      <c r="G78" s="1272" t="s">
        <v>1039</v>
      </c>
      <c r="H78" s="1275"/>
      <c r="I78" s="1275"/>
      <c r="J78" s="1276"/>
      <c r="K78" s="1272" t="s">
        <v>1040</v>
      </c>
      <c r="L78" s="1274"/>
      <c r="M78" s="1252" t="s">
        <v>1041</v>
      </c>
      <c r="N78" s="1252"/>
      <c r="O78" s="1252"/>
      <c r="P78" s="1252" t="s">
        <v>1042</v>
      </c>
      <c r="Q78" s="1252"/>
      <c r="R78" s="1252" t="s">
        <v>1043</v>
      </c>
      <c r="S78" s="1252"/>
      <c r="T78" s="1253"/>
    </row>
    <row r="79" spans="1:20" ht="21.75" customHeight="1">
      <c r="A79" s="1266" t="s">
        <v>1241</v>
      </c>
      <c r="B79" s="1267"/>
      <c r="C79" s="1268">
        <v>37.5</v>
      </c>
      <c r="D79" s="1269"/>
      <c r="E79" s="182"/>
      <c r="F79" s="174" t="s">
        <v>1242</v>
      </c>
      <c r="G79" s="1213" t="s">
        <v>1243</v>
      </c>
      <c r="H79" s="1269"/>
      <c r="I79" s="147" t="s">
        <v>1243</v>
      </c>
      <c r="J79" s="254" t="s">
        <v>1243</v>
      </c>
      <c r="K79" s="1213"/>
      <c r="L79" s="1208"/>
      <c r="M79" s="1190"/>
      <c r="N79" s="1191"/>
      <c r="O79" s="1191"/>
      <c r="P79" s="1190" t="s">
        <v>1244</v>
      </c>
      <c r="Q79" s="1191"/>
      <c r="R79" s="1209"/>
      <c r="S79" s="1213"/>
      <c r="T79" s="183"/>
    </row>
    <row r="80" spans="1:20" ht="21.75" customHeight="1">
      <c r="A80" s="1266" t="s">
        <v>1245</v>
      </c>
      <c r="B80" s="1267"/>
      <c r="C80" s="1268">
        <v>31.5</v>
      </c>
      <c r="D80" s="1269"/>
      <c r="E80" s="182"/>
      <c r="F80" s="174" t="s">
        <v>1242</v>
      </c>
      <c r="G80" s="1213"/>
      <c r="H80" s="1269"/>
      <c r="I80" s="181"/>
      <c r="J80" s="254"/>
      <c r="K80" s="1213"/>
      <c r="L80" s="1208"/>
      <c r="M80" s="1190"/>
      <c r="N80" s="1191"/>
      <c r="O80" s="1191"/>
      <c r="P80" s="1190" t="s">
        <v>1244</v>
      </c>
      <c r="Q80" s="1191"/>
      <c r="R80" s="1209"/>
      <c r="S80" s="1213"/>
      <c r="T80" s="183"/>
    </row>
    <row r="81" spans="1:20" ht="21.75" customHeight="1">
      <c r="A81" s="1266" t="s">
        <v>1246</v>
      </c>
      <c r="B81" s="1267"/>
      <c r="C81" s="1268">
        <v>26.5</v>
      </c>
      <c r="D81" s="1269"/>
      <c r="E81" s="182"/>
      <c r="F81" s="174" t="s">
        <v>1242</v>
      </c>
      <c r="G81" s="1213"/>
      <c r="H81" s="1269"/>
      <c r="I81" s="147">
        <v>100</v>
      </c>
      <c r="J81" s="254"/>
      <c r="K81" s="1305"/>
      <c r="L81" s="1306"/>
      <c r="M81" s="1316"/>
      <c r="N81" s="1314"/>
      <c r="O81" s="1314"/>
      <c r="P81" s="1190" t="s">
        <v>1244</v>
      </c>
      <c r="Q81" s="1191"/>
      <c r="R81" s="1209"/>
      <c r="S81" s="1213"/>
      <c r="T81" s="183"/>
    </row>
    <row r="82" spans="1:20" ht="21.75" customHeight="1">
      <c r="A82" s="1266" t="s">
        <v>831</v>
      </c>
      <c r="B82" s="1267"/>
      <c r="C82" s="1268">
        <v>19</v>
      </c>
      <c r="D82" s="1269"/>
      <c r="E82" s="182"/>
      <c r="F82" s="174" t="s">
        <v>832</v>
      </c>
      <c r="G82" s="1213">
        <v>95</v>
      </c>
      <c r="H82" s="1269"/>
      <c r="I82" s="147" t="s">
        <v>1044</v>
      </c>
      <c r="J82" s="254">
        <v>100</v>
      </c>
      <c r="K82" s="1305"/>
      <c r="L82" s="1306"/>
      <c r="M82" s="1316"/>
      <c r="N82" s="1314"/>
      <c r="O82" s="1314"/>
      <c r="P82" s="1190" t="s">
        <v>1080</v>
      </c>
      <c r="Q82" s="1191"/>
      <c r="R82" s="1209"/>
      <c r="S82" s="1213"/>
      <c r="T82" s="183"/>
    </row>
    <row r="83" spans="1:20" ht="21.75" customHeight="1">
      <c r="A83" s="1266" t="s">
        <v>833</v>
      </c>
      <c r="B83" s="1267"/>
      <c r="C83" s="1213">
        <v>13.2</v>
      </c>
      <c r="D83" s="1269"/>
      <c r="E83" s="181"/>
      <c r="F83" s="174" t="s">
        <v>834</v>
      </c>
      <c r="G83" s="1213">
        <v>70</v>
      </c>
      <c r="H83" s="1269"/>
      <c r="I83" s="147" t="s">
        <v>1045</v>
      </c>
      <c r="J83" s="254">
        <v>90</v>
      </c>
      <c r="K83" s="1305"/>
      <c r="L83" s="1306"/>
      <c r="M83" s="1316"/>
      <c r="N83" s="1314"/>
      <c r="O83" s="1314"/>
      <c r="P83" s="1190" t="s">
        <v>1081</v>
      </c>
      <c r="Q83" s="1191"/>
      <c r="R83" s="1209"/>
      <c r="S83" s="1213"/>
      <c r="T83" s="183"/>
    </row>
    <row r="84" spans="1:20" ht="21.75" customHeight="1">
      <c r="A84" s="1266" t="s">
        <v>844</v>
      </c>
      <c r="B84" s="1267"/>
      <c r="C84" s="1213">
        <v>4.75</v>
      </c>
      <c r="D84" s="1269"/>
      <c r="E84" s="181"/>
      <c r="F84" s="174" t="s">
        <v>832</v>
      </c>
      <c r="G84" s="1213">
        <v>35</v>
      </c>
      <c r="H84" s="1269"/>
      <c r="I84" s="147" t="s">
        <v>1044</v>
      </c>
      <c r="J84" s="254">
        <v>55</v>
      </c>
      <c r="K84" s="1305"/>
      <c r="L84" s="1306"/>
      <c r="M84" s="1316"/>
      <c r="N84" s="1314"/>
      <c r="O84" s="1314"/>
      <c r="P84" s="1190" t="s">
        <v>1080</v>
      </c>
      <c r="Q84" s="1191"/>
      <c r="R84" s="1209"/>
      <c r="S84" s="1213"/>
      <c r="T84" s="183"/>
    </row>
    <row r="85" spans="1:20" ht="21.75" customHeight="1">
      <c r="A85" s="1266" t="s">
        <v>837</v>
      </c>
      <c r="B85" s="1267"/>
      <c r="C85" s="1213">
        <v>2.36</v>
      </c>
      <c r="D85" s="1269"/>
      <c r="E85" s="181"/>
      <c r="F85" s="174" t="s">
        <v>832</v>
      </c>
      <c r="G85" s="1213">
        <v>20</v>
      </c>
      <c r="H85" s="1269"/>
      <c r="I85" s="147" t="s">
        <v>1044</v>
      </c>
      <c r="J85" s="254">
        <v>35</v>
      </c>
      <c r="K85" s="1305"/>
      <c r="L85" s="1306"/>
      <c r="M85" s="1316"/>
      <c r="N85" s="1314"/>
      <c r="O85" s="1314"/>
      <c r="P85" s="1190" t="s">
        <v>1080</v>
      </c>
      <c r="Q85" s="1191"/>
      <c r="R85" s="1209"/>
      <c r="S85" s="1213"/>
      <c r="T85" s="183"/>
    </row>
    <row r="86" spans="1:20" ht="21.75" customHeight="1">
      <c r="A86" s="1266" t="s">
        <v>838</v>
      </c>
      <c r="B86" s="1267"/>
      <c r="C86" s="1213">
        <v>600</v>
      </c>
      <c r="D86" s="1269"/>
      <c r="E86" s="181"/>
      <c r="F86" s="174" t="s">
        <v>877</v>
      </c>
      <c r="G86" s="1213">
        <v>11</v>
      </c>
      <c r="H86" s="1269"/>
      <c r="I86" s="147" t="s">
        <v>1044</v>
      </c>
      <c r="J86" s="254">
        <v>23</v>
      </c>
      <c r="K86" s="1305"/>
      <c r="L86" s="1306"/>
      <c r="M86" s="1316"/>
      <c r="N86" s="1314"/>
      <c r="O86" s="1314"/>
      <c r="P86" s="1190" t="s">
        <v>1080</v>
      </c>
      <c r="Q86" s="1191"/>
      <c r="R86" s="1209"/>
      <c r="S86" s="1213"/>
      <c r="T86" s="183"/>
    </row>
    <row r="87" spans="1:20" ht="21.75" customHeight="1">
      <c r="A87" s="1266" t="s">
        <v>839</v>
      </c>
      <c r="B87" s="1267"/>
      <c r="C87" s="1213">
        <v>300</v>
      </c>
      <c r="D87" s="1269"/>
      <c r="E87" s="181"/>
      <c r="F87" s="174" t="s">
        <v>840</v>
      </c>
      <c r="G87" s="1213">
        <v>5</v>
      </c>
      <c r="H87" s="1269"/>
      <c r="I87" s="147" t="s">
        <v>1046</v>
      </c>
      <c r="J87" s="254">
        <v>16</v>
      </c>
      <c r="K87" s="1305"/>
      <c r="L87" s="1306"/>
      <c r="M87" s="1316"/>
      <c r="N87" s="1314"/>
      <c r="O87" s="1314"/>
      <c r="P87" s="1190" t="s">
        <v>1082</v>
      </c>
      <c r="Q87" s="1191"/>
      <c r="R87" s="1209"/>
      <c r="S87" s="1213"/>
      <c r="T87" s="183"/>
    </row>
    <row r="88" spans="1:20" ht="21.75" customHeight="1">
      <c r="A88" s="1266" t="s">
        <v>841</v>
      </c>
      <c r="B88" s="1267"/>
      <c r="C88" s="1213">
        <v>150</v>
      </c>
      <c r="D88" s="1269"/>
      <c r="E88" s="181"/>
      <c r="F88" s="174" t="s">
        <v>840</v>
      </c>
      <c r="G88" s="1213">
        <v>4</v>
      </c>
      <c r="H88" s="1269"/>
      <c r="I88" s="147" t="s">
        <v>1046</v>
      </c>
      <c r="J88" s="254">
        <v>12</v>
      </c>
      <c r="K88" s="1305"/>
      <c r="L88" s="1306"/>
      <c r="M88" s="1316"/>
      <c r="N88" s="1314"/>
      <c r="O88" s="1314"/>
      <c r="P88" s="1190" t="s">
        <v>1082</v>
      </c>
      <c r="Q88" s="1191"/>
      <c r="R88" s="1209"/>
      <c r="S88" s="1213"/>
      <c r="T88" s="183"/>
    </row>
    <row r="89" spans="1:20" ht="21.75" customHeight="1" thickBot="1">
      <c r="A89" s="1277" t="s">
        <v>842</v>
      </c>
      <c r="B89" s="1278"/>
      <c r="C89" s="1182">
        <v>75</v>
      </c>
      <c r="D89" s="1279"/>
      <c r="E89" s="184"/>
      <c r="F89" s="185" t="s">
        <v>840</v>
      </c>
      <c r="G89" s="1182">
        <v>2</v>
      </c>
      <c r="H89" s="1279"/>
      <c r="I89" s="176" t="s">
        <v>1046</v>
      </c>
      <c r="J89" s="255">
        <v>7</v>
      </c>
      <c r="K89" s="1303"/>
      <c r="L89" s="1304"/>
      <c r="M89" s="1317"/>
      <c r="N89" s="1318"/>
      <c r="O89" s="1318"/>
      <c r="P89" s="1281" t="s">
        <v>1082</v>
      </c>
      <c r="Q89" s="1263"/>
      <c r="R89" s="1181"/>
      <c r="S89" s="1182"/>
      <c r="T89" s="186"/>
    </row>
    <row r="90" spans="1:20" ht="21.75" customHeight="1" thickTop="1">
      <c r="A90" s="1282" t="s">
        <v>635</v>
      </c>
      <c r="B90" s="1283"/>
      <c r="C90" s="1283"/>
      <c r="D90" s="1283"/>
      <c r="E90" s="1283"/>
      <c r="F90" s="1283"/>
      <c r="G90" s="1283"/>
      <c r="H90" s="1284"/>
      <c r="I90" s="1276" t="s">
        <v>1047</v>
      </c>
      <c r="J90" s="1283"/>
      <c r="K90" s="1272"/>
      <c r="L90" s="1274"/>
      <c r="M90" s="1285"/>
      <c r="N90" s="1283"/>
      <c r="O90" s="1283"/>
      <c r="P90" s="1285" t="s">
        <v>1082</v>
      </c>
      <c r="Q90" s="1252"/>
      <c r="R90" s="1283"/>
      <c r="S90" s="1284"/>
      <c r="T90" s="187"/>
    </row>
    <row r="91" spans="1:20" ht="21.75" customHeight="1">
      <c r="A91" s="188"/>
      <c r="B91" s="189"/>
      <c r="C91" s="1209" t="s">
        <v>1048</v>
      </c>
      <c r="D91" s="1209"/>
      <c r="E91" s="1209"/>
      <c r="F91" s="1209"/>
      <c r="G91" s="1209"/>
      <c r="H91" s="1213"/>
      <c r="I91" s="1208" t="s">
        <v>1049</v>
      </c>
      <c r="J91" s="1209"/>
      <c r="K91" s="1319"/>
      <c r="L91" s="1320"/>
      <c r="M91" s="1222"/>
      <c r="N91" s="1223"/>
      <c r="O91" s="1223"/>
      <c r="P91" s="1190" t="s">
        <v>1080</v>
      </c>
      <c r="Q91" s="1191"/>
      <c r="R91" s="1209"/>
      <c r="S91" s="1213"/>
      <c r="T91" s="183"/>
    </row>
    <row r="92" spans="1:20" ht="21.75" customHeight="1">
      <c r="A92" s="140" t="s">
        <v>1050</v>
      </c>
      <c r="B92" s="178" t="s">
        <v>1051</v>
      </c>
      <c r="C92" s="1209" t="s">
        <v>1052</v>
      </c>
      <c r="D92" s="1209"/>
      <c r="E92" s="1209"/>
      <c r="F92" s="1209"/>
      <c r="G92" s="1209"/>
      <c r="H92" s="1213"/>
      <c r="I92" s="1208" t="s">
        <v>1053</v>
      </c>
      <c r="J92" s="1209"/>
      <c r="K92" s="1206"/>
      <c r="L92" s="1207"/>
      <c r="M92" s="1222"/>
      <c r="N92" s="1223"/>
      <c r="O92" s="1223"/>
      <c r="P92" s="1190" t="s">
        <v>1083</v>
      </c>
      <c r="Q92" s="1191"/>
      <c r="R92" s="1209"/>
      <c r="S92" s="1213"/>
      <c r="T92" s="183"/>
    </row>
    <row r="93" spans="1:20" ht="21.75" customHeight="1">
      <c r="A93" s="190" t="s">
        <v>892</v>
      </c>
      <c r="B93" s="178" t="s">
        <v>1054</v>
      </c>
      <c r="C93" s="1209" t="s">
        <v>1055</v>
      </c>
      <c r="D93" s="1209"/>
      <c r="E93" s="1209"/>
      <c r="F93" s="1209"/>
      <c r="G93" s="1209"/>
      <c r="H93" s="1213"/>
      <c r="I93" s="1208" t="s">
        <v>1056</v>
      </c>
      <c r="J93" s="1209"/>
      <c r="K93" s="1206"/>
      <c r="L93" s="1207"/>
      <c r="M93" s="1190"/>
      <c r="N93" s="1209"/>
      <c r="O93" s="1209"/>
      <c r="P93" s="1190" t="s">
        <v>1083</v>
      </c>
      <c r="Q93" s="1191"/>
      <c r="R93" s="1186" t="s">
        <v>412</v>
      </c>
      <c r="S93" s="1176"/>
      <c r="T93" s="183"/>
    </row>
    <row r="94" spans="1:20" ht="21.75" customHeight="1">
      <c r="A94" s="140" t="s">
        <v>1057</v>
      </c>
      <c r="B94" s="178" t="s">
        <v>933</v>
      </c>
      <c r="C94" s="1209" t="s">
        <v>1058</v>
      </c>
      <c r="D94" s="1209"/>
      <c r="E94" s="1209"/>
      <c r="F94" s="1209"/>
      <c r="G94" s="1209"/>
      <c r="H94" s="1213"/>
      <c r="I94" s="1208" t="s">
        <v>1059</v>
      </c>
      <c r="J94" s="1209"/>
      <c r="K94" s="1206"/>
      <c r="L94" s="1207"/>
      <c r="M94" s="1190"/>
      <c r="N94" s="1209"/>
      <c r="O94" s="1209"/>
      <c r="P94" s="1190" t="s">
        <v>1084</v>
      </c>
      <c r="Q94" s="1191"/>
      <c r="R94" s="1186" t="s">
        <v>413</v>
      </c>
      <c r="S94" s="1176"/>
      <c r="T94" s="183"/>
    </row>
    <row r="95" spans="1:20" ht="21.75" customHeight="1">
      <c r="A95" s="140" t="s">
        <v>1060</v>
      </c>
      <c r="B95" s="178" t="s">
        <v>1061</v>
      </c>
      <c r="C95" s="1209" t="s">
        <v>1062</v>
      </c>
      <c r="D95" s="1209"/>
      <c r="E95" s="1209"/>
      <c r="F95" s="1209"/>
      <c r="G95" s="1209"/>
      <c r="H95" s="1213"/>
      <c r="I95" s="1208" t="s">
        <v>1247</v>
      </c>
      <c r="J95" s="1209"/>
      <c r="K95" s="1206"/>
      <c r="L95" s="1207"/>
      <c r="M95" s="1190"/>
      <c r="N95" s="1209"/>
      <c r="O95" s="1209"/>
      <c r="P95" s="1190" t="s">
        <v>1244</v>
      </c>
      <c r="Q95" s="1191"/>
      <c r="R95" s="1187">
        <v>4.9</v>
      </c>
      <c r="S95" s="1188"/>
      <c r="T95" s="183" t="s">
        <v>894</v>
      </c>
    </row>
    <row r="96" spans="1:20" ht="21.75" customHeight="1">
      <c r="A96" s="140" t="s">
        <v>1245</v>
      </c>
      <c r="B96" s="178" t="s">
        <v>1063</v>
      </c>
      <c r="C96" s="1209" t="s">
        <v>1064</v>
      </c>
      <c r="D96" s="1209"/>
      <c r="E96" s="1209"/>
      <c r="F96" s="1209"/>
      <c r="G96" s="1209"/>
      <c r="H96" s="1213"/>
      <c r="I96" s="1208" t="s">
        <v>1248</v>
      </c>
      <c r="J96" s="1209"/>
      <c r="K96" s="1206"/>
      <c r="L96" s="1207"/>
      <c r="M96" s="1190"/>
      <c r="N96" s="1209"/>
      <c r="O96" s="1209"/>
      <c r="P96" s="1190" t="s">
        <v>1244</v>
      </c>
      <c r="Q96" s="1191"/>
      <c r="R96" s="1186" t="s">
        <v>1249</v>
      </c>
      <c r="S96" s="1176"/>
      <c r="T96" s="183"/>
    </row>
    <row r="97" spans="1:20" ht="21.75" customHeight="1">
      <c r="A97" s="191"/>
      <c r="B97" s="180"/>
      <c r="C97" s="1209" t="s">
        <v>1065</v>
      </c>
      <c r="D97" s="1209"/>
      <c r="E97" s="1209"/>
      <c r="F97" s="1209"/>
      <c r="G97" s="1209"/>
      <c r="H97" s="1213"/>
      <c r="I97" s="1208" t="s">
        <v>1066</v>
      </c>
      <c r="J97" s="1209"/>
      <c r="K97" s="1206"/>
      <c r="L97" s="1207"/>
      <c r="M97" s="1191"/>
      <c r="N97" s="1209"/>
      <c r="O97" s="1209"/>
      <c r="P97" s="1190" t="s">
        <v>1067</v>
      </c>
      <c r="Q97" s="1191"/>
      <c r="R97" s="1209"/>
      <c r="S97" s="1213"/>
      <c r="T97" s="183"/>
    </row>
    <row r="98" spans="1:20" ht="21.75" customHeight="1">
      <c r="A98" s="1212" t="s">
        <v>1068</v>
      </c>
      <c r="B98" s="1209"/>
      <c r="C98" s="1209"/>
      <c r="D98" s="1209"/>
      <c r="E98" s="1209"/>
      <c r="F98" s="1209"/>
      <c r="G98" s="1209"/>
      <c r="H98" s="1213"/>
      <c r="I98" s="1208" t="s">
        <v>1069</v>
      </c>
      <c r="J98" s="1209"/>
      <c r="K98" s="1206"/>
      <c r="L98" s="1207"/>
      <c r="M98" s="1222"/>
      <c r="N98" s="1223"/>
      <c r="O98" s="1223"/>
      <c r="P98" s="1190" t="s">
        <v>1070</v>
      </c>
      <c r="Q98" s="1191"/>
      <c r="R98" s="1209"/>
      <c r="S98" s="1213"/>
      <c r="T98" s="183"/>
    </row>
    <row r="99" spans="1:20" ht="21.75" customHeight="1">
      <c r="A99" s="1291" t="s">
        <v>166</v>
      </c>
      <c r="B99" s="1292"/>
      <c r="C99" s="1224" t="s">
        <v>1132</v>
      </c>
      <c r="D99" s="1225"/>
      <c r="E99" s="1225"/>
      <c r="F99" s="1225"/>
      <c r="G99" s="1225"/>
      <c r="H99" s="1225"/>
      <c r="I99" s="1208" t="s">
        <v>167</v>
      </c>
      <c r="J99" s="1209"/>
      <c r="K99" s="1213"/>
      <c r="L99" s="1208"/>
      <c r="M99" s="1222"/>
      <c r="N99" s="1223"/>
      <c r="O99" s="1223"/>
      <c r="P99" s="1190" t="s">
        <v>168</v>
      </c>
      <c r="Q99" s="1191"/>
      <c r="R99" s="1286"/>
      <c r="S99" s="1287"/>
      <c r="T99" s="183"/>
    </row>
    <row r="100" spans="1:20" ht="21.75" customHeight="1">
      <c r="A100" s="1293"/>
      <c r="B100" s="1294"/>
      <c r="C100" s="1224" t="s">
        <v>644</v>
      </c>
      <c r="D100" s="1225"/>
      <c r="E100" s="1225"/>
      <c r="F100" s="1225"/>
      <c r="G100" s="1225"/>
      <c r="H100" s="1225"/>
      <c r="I100" s="1208" t="s">
        <v>1071</v>
      </c>
      <c r="J100" s="1209"/>
      <c r="K100" s="1213"/>
      <c r="L100" s="1208"/>
      <c r="M100" s="1321"/>
      <c r="N100" s="1286"/>
      <c r="O100" s="1286"/>
      <c r="P100" s="1190" t="s">
        <v>1244</v>
      </c>
      <c r="Q100" s="1191"/>
      <c r="R100" s="1286"/>
      <c r="S100" s="1287"/>
      <c r="T100" s="183"/>
    </row>
    <row r="101" spans="1:20" ht="21.75" customHeight="1">
      <c r="A101" s="1295"/>
      <c r="B101" s="1296"/>
      <c r="C101" s="1224" t="s">
        <v>1133</v>
      </c>
      <c r="D101" s="1225"/>
      <c r="E101" s="1225"/>
      <c r="F101" s="1225"/>
      <c r="G101" s="1225"/>
      <c r="H101" s="1225"/>
      <c r="I101" s="1208" t="s">
        <v>169</v>
      </c>
      <c r="J101" s="1209"/>
      <c r="K101" s="1213"/>
      <c r="L101" s="1208"/>
      <c r="M101" s="1222"/>
      <c r="N101" s="1223"/>
      <c r="O101" s="1223"/>
      <c r="P101" s="1190" t="s">
        <v>1074</v>
      </c>
      <c r="Q101" s="1191"/>
      <c r="R101" s="1286"/>
      <c r="S101" s="1287"/>
      <c r="T101" s="183"/>
    </row>
    <row r="102" spans="1:20" ht="21.75" customHeight="1">
      <c r="A102" s="1212" t="s">
        <v>697</v>
      </c>
      <c r="B102" s="1209"/>
      <c r="C102" s="1209"/>
      <c r="D102" s="1209"/>
      <c r="E102" s="1209"/>
      <c r="F102" s="1209"/>
      <c r="G102" s="1209"/>
      <c r="H102" s="1213"/>
      <c r="I102" s="1208" t="s">
        <v>169</v>
      </c>
      <c r="J102" s="1209"/>
      <c r="K102" s="1206"/>
      <c r="L102" s="1207"/>
      <c r="M102" s="1191"/>
      <c r="N102" s="1209"/>
      <c r="O102" s="1209"/>
      <c r="P102" s="1190" t="s">
        <v>1074</v>
      </c>
      <c r="Q102" s="1191"/>
      <c r="R102" s="1209"/>
      <c r="S102" s="1213"/>
      <c r="T102" s="183"/>
    </row>
    <row r="103" spans="1:20" ht="21.75" customHeight="1" thickBot="1">
      <c r="A103" s="1215" t="s">
        <v>1072</v>
      </c>
      <c r="B103" s="1192"/>
      <c r="C103" s="1192"/>
      <c r="D103" s="1192"/>
      <c r="E103" s="1192"/>
      <c r="F103" s="1192"/>
      <c r="G103" s="1192"/>
      <c r="H103" s="1193"/>
      <c r="I103" s="1216" t="s">
        <v>1073</v>
      </c>
      <c r="J103" s="1192"/>
      <c r="K103" s="1217"/>
      <c r="L103" s="1218"/>
      <c r="M103" s="1211"/>
      <c r="N103" s="1192"/>
      <c r="O103" s="1192"/>
      <c r="P103" s="1210" t="s">
        <v>1074</v>
      </c>
      <c r="Q103" s="1211"/>
      <c r="R103" s="1192"/>
      <c r="S103" s="1193"/>
      <c r="T103" s="192"/>
    </row>
    <row r="104" spans="1:20" ht="21.75" customHeight="1" thickBot="1">
      <c r="A104" s="1219" t="s">
        <v>1075</v>
      </c>
      <c r="B104" s="1220"/>
      <c r="C104" s="1220"/>
      <c r="D104" s="1220"/>
      <c r="E104" s="1220"/>
      <c r="F104" s="1220"/>
      <c r="G104" s="1220"/>
      <c r="H104" s="171"/>
      <c r="I104" s="1214" t="s">
        <v>679</v>
      </c>
      <c r="J104" s="1214"/>
      <c r="K104" s="530"/>
      <c r="L104" s="524" t="s">
        <v>170</v>
      </c>
      <c r="M104" s="562"/>
      <c r="N104" s="1214" t="s">
        <v>315</v>
      </c>
      <c r="O104" s="1214"/>
      <c r="P104" s="523"/>
      <c r="Q104" s="524" t="s">
        <v>1250</v>
      </c>
      <c r="R104" s="562"/>
      <c r="S104" s="333"/>
      <c r="T104" s="407"/>
    </row>
    <row r="105" spans="1:20" ht="21.75" customHeight="1" thickBot="1">
      <c r="A105" s="1180" t="s">
        <v>1076</v>
      </c>
      <c r="B105" s="1151"/>
      <c r="C105" s="1151"/>
      <c r="D105" s="1151"/>
      <c r="E105" s="1151"/>
      <c r="F105" s="1151"/>
      <c r="G105" s="1151"/>
      <c r="H105" s="1288"/>
      <c r="I105" s="1289"/>
      <c r="J105" s="1289"/>
      <c r="K105" s="1289"/>
      <c r="L105" s="1289"/>
      <c r="M105" s="1289"/>
      <c r="N105" s="1289"/>
      <c r="O105" s="1289"/>
      <c r="P105" s="1289"/>
      <c r="Q105" s="1289"/>
      <c r="R105" s="1289"/>
      <c r="S105" s="1289"/>
      <c r="T105" s="1290"/>
    </row>
    <row r="106" spans="1:20" ht="21.75" customHeight="1" thickBot="1">
      <c r="A106" s="1180" t="s">
        <v>1077</v>
      </c>
      <c r="B106" s="1151"/>
      <c r="C106" s="1151"/>
      <c r="D106" s="1151"/>
      <c r="E106" s="1151"/>
      <c r="F106" s="1151"/>
      <c r="G106" s="1151"/>
      <c r="H106" s="1239" t="str">
        <f>'基本事項記入ｼｰﾄ'!$C$31</f>
        <v>○○　○○　  印</v>
      </c>
      <c r="I106" s="1153"/>
      <c r="J106" s="1153"/>
      <c r="K106" s="1153"/>
      <c r="L106" s="1240" t="s">
        <v>858</v>
      </c>
      <c r="M106" s="1151"/>
      <c r="N106" s="1151"/>
      <c r="O106" s="1151"/>
      <c r="P106" s="1239" t="str">
        <f>'基本事項記入ｼｰﾄ'!$C$32</f>
        <v>○○　○○○　　　印</v>
      </c>
      <c r="Q106" s="1153"/>
      <c r="R106" s="1153"/>
      <c r="S106" s="1153"/>
      <c r="T106" s="1244"/>
    </row>
    <row r="107" spans="1:20" ht="21.75" customHeight="1">
      <c r="A107" s="193"/>
      <c r="B107" s="1330" t="s">
        <v>1078</v>
      </c>
      <c r="C107" s="1330"/>
      <c r="D107" s="1330"/>
      <c r="E107" s="1330"/>
      <c r="F107" s="1330"/>
      <c r="G107" s="1330"/>
      <c r="H107" s="1330"/>
      <c r="I107" s="1330"/>
      <c r="J107" s="1330"/>
      <c r="K107" s="1330"/>
      <c r="L107" s="1330"/>
      <c r="M107" s="1330"/>
      <c r="N107" s="1330"/>
      <c r="O107" s="1330"/>
      <c r="P107" s="1330"/>
      <c r="Q107" s="1330"/>
      <c r="R107" s="1330"/>
      <c r="S107" s="1330"/>
      <c r="T107" s="1330"/>
    </row>
    <row r="108" ht="13.5">
      <c r="K108">
        <v>4</v>
      </c>
    </row>
    <row r="109" ht="13.5">
      <c r="R109" s="163" t="s">
        <v>973</v>
      </c>
    </row>
    <row r="110" spans="3:20" ht="21.75" customHeight="1">
      <c r="C110" s="1424" t="s">
        <v>974</v>
      </c>
      <c r="D110" s="1425"/>
      <c r="E110" s="1425"/>
      <c r="F110" s="1425"/>
      <c r="G110" s="1425"/>
      <c r="H110" s="1425"/>
      <c r="I110" s="1425"/>
      <c r="J110" s="1425"/>
      <c r="K110" s="1425"/>
      <c r="L110" s="1425"/>
      <c r="M110" s="1425"/>
      <c r="N110" s="1425"/>
      <c r="O110" s="1425"/>
      <c r="P110" s="1425"/>
      <c r="Q110" s="1425"/>
      <c r="R110" s="166"/>
      <c r="S110" s="166"/>
      <c r="T110" s="166"/>
    </row>
    <row r="111" spans="3:20" ht="21.75" customHeight="1">
      <c r="C111" s="164"/>
      <c r="D111" s="165"/>
      <c r="E111" s="165"/>
      <c r="F111" s="165"/>
      <c r="G111" s="165"/>
      <c r="H111" s="165"/>
      <c r="I111" s="165"/>
      <c r="J111" s="165"/>
      <c r="K111" s="165"/>
      <c r="L111" s="165"/>
      <c r="M111" s="165"/>
      <c r="N111" s="165"/>
      <c r="O111" s="165"/>
      <c r="P111" s="165"/>
      <c r="Q111" s="165"/>
      <c r="R111" s="166"/>
      <c r="S111" s="166"/>
      <c r="T111" s="166"/>
    </row>
    <row r="112" ht="21.75" customHeight="1"/>
    <row r="113" spans="1:20" ht="21.75" customHeight="1" thickBot="1">
      <c r="A113" s="1426"/>
      <c r="B113" s="1426"/>
      <c r="C113" s="1426"/>
      <c r="D113" s="1426"/>
      <c r="E113" s="1426"/>
      <c r="F113" s="1427"/>
      <c r="G113" s="1426"/>
      <c r="H113" s="1426"/>
      <c r="I113" s="1426"/>
      <c r="J113" s="1426"/>
      <c r="K113" s="1426"/>
      <c r="L113" s="1426"/>
      <c r="M113" s="1426"/>
      <c r="N113" s="167"/>
      <c r="O113" s="1426"/>
      <c r="P113" s="1426"/>
      <c r="Q113" s="1426"/>
      <c r="R113" s="1426"/>
      <c r="S113" s="1426"/>
      <c r="T113" s="1426"/>
    </row>
    <row r="114" spans="1:20" ht="21.75" customHeight="1" thickBot="1">
      <c r="A114" s="1391" t="s">
        <v>825</v>
      </c>
      <c r="B114" s="1392"/>
      <c r="C114" s="1392"/>
      <c r="D114" s="1392"/>
      <c r="E114" s="1393"/>
      <c r="F114" s="1219" t="str">
        <f>'基本事項記入ｼｰﾄ'!$C$29</f>
        <v>**</v>
      </c>
      <c r="G114" s="1220"/>
      <c r="H114" s="1235"/>
      <c r="I114" s="1394" t="s">
        <v>975</v>
      </c>
      <c r="J114" s="1395"/>
      <c r="K114" s="1236" t="str">
        <f>'基本事項記入ｼｰﾄ'!$C$11</f>
        <v>△△　△△</v>
      </c>
      <c r="L114" s="1237"/>
      <c r="M114" s="1237"/>
      <c r="N114" s="1237"/>
      <c r="O114" s="1237"/>
      <c r="P114" s="1237"/>
      <c r="Q114" s="1237"/>
      <c r="R114" s="1237"/>
      <c r="S114" s="1237"/>
      <c r="T114" s="1238"/>
    </row>
    <row r="115" spans="1:25" ht="21.75" customHeight="1">
      <c r="A115" s="1389" t="s">
        <v>976</v>
      </c>
      <c r="B115" s="1390"/>
      <c r="C115" s="1390"/>
      <c r="D115" s="1390"/>
      <c r="E115" s="1390"/>
      <c r="F115" s="381"/>
      <c r="G115" s="382" t="s">
        <v>977</v>
      </c>
      <c r="H115" s="531" t="str">
        <f>'基本事項記入ｼｰﾄ'!$C$34</f>
        <v>**</v>
      </c>
      <c r="I115" s="1390" t="s">
        <v>822</v>
      </c>
      <c r="J115" s="1390"/>
      <c r="K115" s="1226" t="s">
        <v>296</v>
      </c>
      <c r="L115" s="1227"/>
      <c r="M115" s="1226" t="s">
        <v>978</v>
      </c>
      <c r="N115" s="1227"/>
      <c r="O115" s="1226" t="s">
        <v>1176</v>
      </c>
      <c r="P115" s="1386"/>
      <c r="Q115" s="1386"/>
      <c r="R115" s="1386"/>
      <c r="S115" s="1386"/>
      <c r="T115" s="1387"/>
      <c r="W115" s="22">
        <f>IF(F115="","",F115)</f>
      </c>
      <c r="X115" s="22">
        <f>IF(W115="","",K115)</f>
      </c>
      <c r="Y115" s="22">
        <f>IF(W115="","",O115)</f>
      </c>
    </row>
    <row r="116" spans="1:20" ht="21.75" customHeight="1">
      <c r="A116" s="1201" t="s">
        <v>979</v>
      </c>
      <c r="B116" s="1202"/>
      <c r="C116" s="1202"/>
      <c r="D116" s="1202"/>
      <c r="E116" s="1202"/>
      <c r="F116" s="1358"/>
      <c r="G116" s="1388"/>
      <c r="H116" s="1388"/>
      <c r="I116" s="1388"/>
      <c r="J116" s="385" t="s">
        <v>980</v>
      </c>
      <c r="K116" s="1332" t="s">
        <v>981</v>
      </c>
      <c r="L116" s="1332"/>
      <c r="M116" s="1332"/>
      <c r="N116" s="1332"/>
      <c r="O116" s="1358">
        <v>50</v>
      </c>
      <c r="P116" s="1388"/>
      <c r="Q116" s="1388"/>
      <c r="R116" s="1388"/>
      <c r="S116" s="1388"/>
      <c r="T116" s="386" t="s">
        <v>982</v>
      </c>
    </row>
    <row r="117" spans="1:20" ht="21.75" customHeight="1" thickBot="1">
      <c r="A117" s="1378" t="s">
        <v>983</v>
      </c>
      <c r="B117" s="1379"/>
      <c r="C117" s="1379"/>
      <c r="D117" s="1379"/>
      <c r="E117" s="1379"/>
      <c r="F117" s="1183"/>
      <c r="G117" s="1184"/>
      <c r="H117" s="1184"/>
      <c r="I117" s="1184"/>
      <c r="J117" s="1184"/>
      <c r="K117" s="1184"/>
      <c r="L117" s="1184"/>
      <c r="M117" s="1184"/>
      <c r="N117" s="1221"/>
      <c r="O117" s="1344" t="s">
        <v>984</v>
      </c>
      <c r="P117" s="1380"/>
      <c r="Q117" s="1381"/>
      <c r="R117" s="1411"/>
      <c r="S117" s="1380"/>
      <c r="T117" s="1412"/>
    </row>
    <row r="118" spans="1:20" ht="21.75" customHeight="1" thickTop="1">
      <c r="A118" s="1385" t="s">
        <v>985</v>
      </c>
      <c r="B118" s="1340"/>
      <c r="C118" s="1340"/>
      <c r="D118" s="1340"/>
      <c r="E118" s="1340"/>
      <c r="F118" s="1340"/>
      <c r="G118" s="1340"/>
      <c r="H118" s="1340"/>
      <c r="I118" s="1340"/>
      <c r="J118" s="1340"/>
      <c r="K118" s="1340"/>
      <c r="L118" s="1340"/>
      <c r="M118" s="1340"/>
      <c r="N118" s="1340"/>
      <c r="O118" s="1340" t="s">
        <v>986</v>
      </c>
      <c r="P118" s="1340"/>
      <c r="Q118" s="1340"/>
      <c r="R118" s="1340"/>
      <c r="S118" s="1340"/>
      <c r="T118" s="1371"/>
    </row>
    <row r="119" spans="1:20" ht="21.75" customHeight="1">
      <c r="A119" s="1377" t="s">
        <v>987</v>
      </c>
      <c r="B119" s="1332"/>
      <c r="C119" s="1332"/>
      <c r="D119" s="1332"/>
      <c r="E119" s="1202" t="s">
        <v>988</v>
      </c>
      <c r="F119" s="1202"/>
      <c r="G119" s="1332" t="s">
        <v>989</v>
      </c>
      <c r="H119" s="1332"/>
      <c r="I119" s="1332"/>
      <c r="J119" s="1332" t="s">
        <v>990</v>
      </c>
      <c r="K119" s="1332"/>
      <c r="L119" s="1332"/>
      <c r="M119" s="1332"/>
      <c r="N119" s="1332"/>
      <c r="O119" s="1332" t="s">
        <v>991</v>
      </c>
      <c r="P119" s="1332"/>
      <c r="Q119" s="1332" t="s">
        <v>988</v>
      </c>
      <c r="R119" s="1332"/>
      <c r="S119" s="1332" t="s">
        <v>992</v>
      </c>
      <c r="T119" s="1376"/>
    </row>
    <row r="120" spans="1:20" ht="21.75" customHeight="1">
      <c r="A120" s="1257"/>
      <c r="B120" s="1225"/>
      <c r="C120" s="1225"/>
      <c r="D120" s="1258"/>
      <c r="E120" s="1259"/>
      <c r="F120" s="1259"/>
      <c r="G120" s="1202"/>
      <c r="H120" s="1202"/>
      <c r="I120" s="1202"/>
      <c r="J120" s="1202"/>
      <c r="K120" s="1202"/>
      <c r="L120" s="1202"/>
      <c r="M120" s="1202"/>
      <c r="N120" s="1202"/>
      <c r="O120" s="1332" t="s">
        <v>993</v>
      </c>
      <c r="P120" s="1332"/>
      <c r="Q120" s="1358"/>
      <c r="R120" s="1234"/>
      <c r="S120" s="1358"/>
      <c r="T120" s="1400"/>
    </row>
    <row r="121" spans="1:20" ht="21.75" customHeight="1">
      <c r="A121" s="1257" t="s">
        <v>994</v>
      </c>
      <c r="B121" s="1225"/>
      <c r="C121" s="1225"/>
      <c r="D121" s="1258"/>
      <c r="E121" s="1259"/>
      <c r="F121" s="1259"/>
      <c r="G121" s="1202"/>
      <c r="H121" s="1202"/>
      <c r="I121" s="1202"/>
      <c r="J121" s="1202"/>
      <c r="K121" s="1202"/>
      <c r="L121" s="1202"/>
      <c r="M121" s="1202"/>
      <c r="N121" s="1202"/>
      <c r="O121" s="1332" t="s">
        <v>995</v>
      </c>
      <c r="P121" s="1332"/>
      <c r="Q121" s="1375"/>
      <c r="R121" s="1375"/>
      <c r="S121" s="1373"/>
      <c r="T121" s="1374"/>
    </row>
    <row r="122" spans="1:20" ht="21.75" customHeight="1">
      <c r="A122" s="1257" t="s">
        <v>996</v>
      </c>
      <c r="B122" s="1225"/>
      <c r="C122" s="1225"/>
      <c r="D122" s="1258"/>
      <c r="E122" s="1259"/>
      <c r="F122" s="1259"/>
      <c r="G122" s="1209"/>
      <c r="H122" s="1209"/>
      <c r="I122" s="1209"/>
      <c r="J122" s="1209"/>
      <c r="K122" s="1209"/>
      <c r="L122" s="1209"/>
      <c r="M122" s="1209"/>
      <c r="N122" s="1209"/>
      <c r="O122" s="1332" t="s">
        <v>399</v>
      </c>
      <c r="P122" s="1332"/>
      <c r="Q122" s="1375"/>
      <c r="R122" s="1375"/>
      <c r="S122" s="1373"/>
      <c r="T122" s="1374"/>
    </row>
    <row r="123" spans="1:20" ht="21.75" customHeight="1">
      <c r="A123" s="1257" t="s">
        <v>997</v>
      </c>
      <c r="B123" s="1225"/>
      <c r="C123" s="1225"/>
      <c r="D123" s="1258"/>
      <c r="E123" s="1259"/>
      <c r="F123" s="1259"/>
      <c r="G123" s="1209"/>
      <c r="H123" s="1209"/>
      <c r="I123" s="1209"/>
      <c r="J123" s="1209"/>
      <c r="K123" s="1209"/>
      <c r="L123" s="1209"/>
      <c r="M123" s="1209"/>
      <c r="N123" s="1209"/>
      <c r="O123" s="1332" t="s">
        <v>400</v>
      </c>
      <c r="P123" s="1332"/>
      <c r="Q123" s="1375"/>
      <c r="R123" s="1375"/>
      <c r="S123" s="1373"/>
      <c r="T123" s="1374"/>
    </row>
    <row r="124" spans="1:20" ht="21.75" customHeight="1">
      <c r="A124" s="1257" t="s">
        <v>998</v>
      </c>
      <c r="B124" s="1225"/>
      <c r="C124" s="1225"/>
      <c r="D124" s="1258"/>
      <c r="E124" s="1259"/>
      <c r="F124" s="1259"/>
      <c r="G124" s="1209"/>
      <c r="H124" s="1209"/>
      <c r="I124" s="1209"/>
      <c r="J124" s="1209"/>
      <c r="K124" s="1209"/>
      <c r="L124" s="1209"/>
      <c r="M124" s="1209"/>
      <c r="N124" s="1209"/>
      <c r="O124" s="1332" t="s">
        <v>401</v>
      </c>
      <c r="P124" s="1332"/>
      <c r="Q124" s="1375"/>
      <c r="R124" s="1375"/>
      <c r="S124" s="1373"/>
      <c r="T124" s="1374"/>
    </row>
    <row r="125" spans="1:20" ht="21.75" customHeight="1">
      <c r="A125" s="1257" t="s">
        <v>402</v>
      </c>
      <c r="B125" s="1225"/>
      <c r="C125" s="1225"/>
      <c r="D125" s="1258"/>
      <c r="E125" s="1259"/>
      <c r="F125" s="1259"/>
      <c r="G125" s="1206"/>
      <c r="H125" s="1312"/>
      <c r="I125" s="1207"/>
      <c r="J125" s="1209"/>
      <c r="K125" s="1209"/>
      <c r="L125" s="1209"/>
      <c r="M125" s="1209"/>
      <c r="N125" s="1209"/>
      <c r="O125" s="1332" t="s">
        <v>403</v>
      </c>
      <c r="P125" s="1332"/>
      <c r="Q125" s="1375"/>
      <c r="R125" s="1375"/>
      <c r="S125" s="1373"/>
      <c r="T125" s="1374"/>
    </row>
    <row r="126" spans="1:20" ht="21.75" customHeight="1">
      <c r="A126" s="1257" t="s">
        <v>404</v>
      </c>
      <c r="B126" s="1225"/>
      <c r="C126" s="1225"/>
      <c r="D126" s="1258"/>
      <c r="E126" s="1259"/>
      <c r="F126" s="1259"/>
      <c r="G126" s="1209"/>
      <c r="H126" s="1209"/>
      <c r="I126" s="1209"/>
      <c r="J126" s="1209"/>
      <c r="K126" s="1209"/>
      <c r="L126" s="1209"/>
      <c r="M126" s="1209"/>
      <c r="N126" s="1209"/>
      <c r="O126" s="1202"/>
      <c r="P126" s="1202"/>
      <c r="Q126" s="1423"/>
      <c r="R126" s="1423"/>
      <c r="S126" s="1332"/>
      <c r="T126" s="1376"/>
    </row>
    <row r="127" spans="1:20" ht="21.75" customHeight="1">
      <c r="A127" s="1260" t="s">
        <v>405</v>
      </c>
      <c r="B127" s="1261"/>
      <c r="C127" s="1261"/>
      <c r="D127" s="1261"/>
      <c r="E127" s="1259"/>
      <c r="F127" s="1259"/>
      <c r="G127" s="1209"/>
      <c r="H127" s="1209"/>
      <c r="I127" s="1209"/>
      <c r="J127" s="1209"/>
      <c r="K127" s="1209"/>
      <c r="L127" s="1209"/>
      <c r="M127" s="1209"/>
      <c r="N127" s="1209"/>
      <c r="O127" s="1332" t="s">
        <v>999</v>
      </c>
      <c r="P127" s="1332"/>
      <c r="Q127" s="1375"/>
      <c r="R127" s="1375"/>
      <c r="S127" s="1373"/>
      <c r="T127" s="1374"/>
    </row>
    <row r="128" spans="1:20" ht="21.75" customHeight="1">
      <c r="A128" s="1260" t="s">
        <v>406</v>
      </c>
      <c r="B128" s="1261"/>
      <c r="C128" s="1261"/>
      <c r="D128" s="1261"/>
      <c r="E128" s="1259"/>
      <c r="F128" s="1259"/>
      <c r="G128" s="1209"/>
      <c r="H128" s="1209"/>
      <c r="I128" s="1209"/>
      <c r="J128" s="1209"/>
      <c r="K128" s="1209"/>
      <c r="L128" s="1209"/>
      <c r="M128" s="1209"/>
      <c r="N128" s="1209"/>
      <c r="O128" s="1332" t="s">
        <v>156</v>
      </c>
      <c r="P128" s="1332"/>
      <c r="Q128" s="1375"/>
      <c r="R128" s="1375"/>
      <c r="S128" s="1373"/>
      <c r="T128" s="1374"/>
    </row>
    <row r="129" spans="1:20" ht="21.75" customHeight="1">
      <c r="A129" s="1260" t="s">
        <v>574</v>
      </c>
      <c r="B129" s="1261"/>
      <c r="C129" s="1261"/>
      <c r="D129" s="1261"/>
      <c r="E129" s="1259"/>
      <c r="F129" s="1259"/>
      <c r="G129" s="1209"/>
      <c r="H129" s="1209"/>
      <c r="I129" s="1209"/>
      <c r="J129" s="1209"/>
      <c r="K129" s="1209"/>
      <c r="L129" s="1209"/>
      <c r="M129" s="1209"/>
      <c r="N129" s="1209"/>
      <c r="O129" s="1332" t="s">
        <v>1001</v>
      </c>
      <c r="P129" s="1332"/>
      <c r="Q129" s="1331"/>
      <c r="R129" s="1332"/>
      <c r="S129" s="1331"/>
      <c r="T129" s="1376"/>
    </row>
    <row r="130" spans="1:20" ht="21.75" customHeight="1">
      <c r="A130" s="1212"/>
      <c r="B130" s="1209"/>
      <c r="C130" s="1209"/>
      <c r="D130" s="1209"/>
      <c r="E130" s="1259"/>
      <c r="F130" s="1259"/>
      <c r="G130" s="1202"/>
      <c r="H130" s="1202"/>
      <c r="I130" s="1202"/>
      <c r="J130" s="1202"/>
      <c r="K130" s="1202"/>
      <c r="L130" s="1202"/>
      <c r="M130" s="1202"/>
      <c r="N130" s="1202"/>
      <c r="O130" s="1202"/>
      <c r="P130" s="1202"/>
      <c r="Q130" s="1202"/>
      <c r="R130" s="1202"/>
      <c r="S130" s="1202"/>
      <c r="T130" s="1372"/>
    </row>
    <row r="131" spans="1:20" ht="21.75" customHeight="1" thickBot="1">
      <c r="A131" s="1262" t="s">
        <v>1002</v>
      </c>
      <c r="B131" s="1263"/>
      <c r="C131" s="1263"/>
      <c r="D131" s="1263"/>
      <c r="E131" s="1264">
        <f>SUM(E120:F130)</f>
        <v>0</v>
      </c>
      <c r="F131" s="1264"/>
      <c r="G131" s="1181"/>
      <c r="H131" s="1181"/>
      <c r="I131" s="1181"/>
      <c r="J131" s="1181"/>
      <c r="K131" s="1181"/>
      <c r="L131" s="1181"/>
      <c r="M131" s="1181"/>
      <c r="N131" s="1181"/>
      <c r="O131" s="1183" t="s">
        <v>1002</v>
      </c>
      <c r="P131" s="1221"/>
      <c r="Q131" s="1264">
        <f>SUM(Q120:R130)</f>
        <v>0</v>
      </c>
      <c r="R131" s="1264"/>
      <c r="S131" s="1264">
        <f>SUM(S120:T130)</f>
        <v>0</v>
      </c>
      <c r="T131" s="1265"/>
    </row>
    <row r="132" spans="1:20" ht="21.75" customHeight="1" thickTop="1">
      <c r="A132" s="1365"/>
      <c r="B132" s="1366"/>
      <c r="C132" s="1367" t="s">
        <v>1038</v>
      </c>
      <c r="D132" s="1368"/>
      <c r="E132" s="1368"/>
      <c r="F132" s="1369"/>
      <c r="G132" s="1367" t="s">
        <v>1039</v>
      </c>
      <c r="H132" s="1370"/>
      <c r="I132" s="1370"/>
      <c r="J132" s="1348"/>
      <c r="K132" s="1367" t="s">
        <v>1040</v>
      </c>
      <c r="L132" s="1369"/>
      <c r="M132" s="1340" t="s">
        <v>1041</v>
      </c>
      <c r="N132" s="1340"/>
      <c r="O132" s="1340"/>
      <c r="P132" s="1340" t="s">
        <v>1042</v>
      </c>
      <c r="Q132" s="1340"/>
      <c r="R132" s="1340" t="s">
        <v>1043</v>
      </c>
      <c r="S132" s="1340"/>
      <c r="T132" s="1371"/>
    </row>
    <row r="133" spans="1:20" ht="21.75" customHeight="1">
      <c r="A133" s="1359" t="s">
        <v>157</v>
      </c>
      <c r="B133" s="1360"/>
      <c r="C133" s="1364">
        <v>37.5</v>
      </c>
      <c r="D133" s="1361"/>
      <c r="E133" s="392"/>
      <c r="F133" s="385" t="s">
        <v>158</v>
      </c>
      <c r="G133" s="1213" t="s">
        <v>1251</v>
      </c>
      <c r="H133" s="1269"/>
      <c r="I133" s="147" t="s">
        <v>1251</v>
      </c>
      <c r="J133" s="254" t="s">
        <v>1251</v>
      </c>
      <c r="K133" s="1203"/>
      <c r="L133" s="1204"/>
      <c r="M133" s="1190"/>
      <c r="N133" s="1191"/>
      <c r="O133" s="1191"/>
      <c r="P133" s="1331" t="s">
        <v>160</v>
      </c>
      <c r="Q133" s="1332"/>
      <c r="R133" s="1202"/>
      <c r="S133" s="1203"/>
      <c r="T133" s="393"/>
    </row>
    <row r="134" spans="1:20" ht="21.75" customHeight="1">
      <c r="A134" s="1359" t="s">
        <v>161</v>
      </c>
      <c r="B134" s="1360"/>
      <c r="C134" s="1364">
        <v>31.5</v>
      </c>
      <c r="D134" s="1361"/>
      <c r="E134" s="392"/>
      <c r="F134" s="385" t="s">
        <v>158</v>
      </c>
      <c r="G134" s="1213"/>
      <c r="H134" s="1269"/>
      <c r="I134" s="181"/>
      <c r="J134" s="254"/>
      <c r="K134" s="1203"/>
      <c r="L134" s="1204"/>
      <c r="M134" s="1190"/>
      <c r="N134" s="1191"/>
      <c r="O134" s="1191"/>
      <c r="P134" s="1331" t="s">
        <v>160</v>
      </c>
      <c r="Q134" s="1332"/>
      <c r="R134" s="1202"/>
      <c r="S134" s="1203"/>
      <c r="T134" s="393"/>
    </row>
    <row r="135" spans="1:20" ht="21.75" customHeight="1">
      <c r="A135" s="1359" t="s">
        <v>162</v>
      </c>
      <c r="B135" s="1360"/>
      <c r="C135" s="1364">
        <v>26.5</v>
      </c>
      <c r="D135" s="1361"/>
      <c r="E135" s="392"/>
      <c r="F135" s="385" t="s">
        <v>158</v>
      </c>
      <c r="G135" s="1213"/>
      <c r="H135" s="1269"/>
      <c r="I135" s="147">
        <v>100</v>
      </c>
      <c r="J135" s="254"/>
      <c r="K135" s="1335"/>
      <c r="L135" s="1336"/>
      <c r="M135" s="1190"/>
      <c r="N135" s="1191"/>
      <c r="O135" s="1191"/>
      <c r="P135" s="1331" t="s">
        <v>160</v>
      </c>
      <c r="Q135" s="1332"/>
      <c r="R135" s="1202"/>
      <c r="S135" s="1203"/>
      <c r="T135" s="393"/>
    </row>
    <row r="136" spans="1:20" ht="21.75" customHeight="1">
      <c r="A136" s="1359" t="s">
        <v>831</v>
      </c>
      <c r="B136" s="1360"/>
      <c r="C136" s="1364">
        <v>19</v>
      </c>
      <c r="D136" s="1361"/>
      <c r="E136" s="392"/>
      <c r="F136" s="385" t="s">
        <v>832</v>
      </c>
      <c r="G136" s="1213">
        <v>95</v>
      </c>
      <c r="H136" s="1269"/>
      <c r="I136" s="147" t="s">
        <v>1044</v>
      </c>
      <c r="J136" s="254">
        <v>100</v>
      </c>
      <c r="K136" s="1421"/>
      <c r="L136" s="1422"/>
      <c r="M136" s="1190"/>
      <c r="N136" s="1191"/>
      <c r="O136" s="1191"/>
      <c r="P136" s="1331" t="s">
        <v>1080</v>
      </c>
      <c r="Q136" s="1332"/>
      <c r="R136" s="1202"/>
      <c r="S136" s="1203"/>
      <c r="T136" s="393"/>
    </row>
    <row r="137" spans="1:20" ht="21.75" customHeight="1">
      <c r="A137" s="1359" t="s">
        <v>833</v>
      </c>
      <c r="B137" s="1360"/>
      <c r="C137" s="1203">
        <v>13.2</v>
      </c>
      <c r="D137" s="1361"/>
      <c r="E137" s="391"/>
      <c r="F137" s="385" t="s">
        <v>834</v>
      </c>
      <c r="G137" s="1213">
        <v>75</v>
      </c>
      <c r="H137" s="1269"/>
      <c r="I137" s="147" t="s">
        <v>1045</v>
      </c>
      <c r="J137" s="254">
        <v>90</v>
      </c>
      <c r="K137" s="1335"/>
      <c r="L137" s="1336"/>
      <c r="M137" s="1190"/>
      <c r="N137" s="1191"/>
      <c r="O137" s="1191"/>
      <c r="P137" s="1331" t="s">
        <v>1081</v>
      </c>
      <c r="Q137" s="1332"/>
      <c r="R137" s="1202"/>
      <c r="S137" s="1203"/>
      <c r="T137" s="393"/>
    </row>
    <row r="138" spans="1:20" ht="21.75" customHeight="1">
      <c r="A138" s="1359" t="s">
        <v>844</v>
      </c>
      <c r="B138" s="1360"/>
      <c r="C138" s="1203">
        <v>4.75</v>
      </c>
      <c r="D138" s="1361"/>
      <c r="E138" s="391"/>
      <c r="F138" s="385" t="s">
        <v>832</v>
      </c>
      <c r="G138" s="1213">
        <v>45</v>
      </c>
      <c r="H138" s="1269"/>
      <c r="I138" s="147" t="s">
        <v>1044</v>
      </c>
      <c r="J138" s="254">
        <v>65</v>
      </c>
      <c r="K138" s="1335"/>
      <c r="L138" s="1336"/>
      <c r="M138" s="1190"/>
      <c r="N138" s="1191"/>
      <c r="O138" s="1191"/>
      <c r="P138" s="1331" t="s">
        <v>1080</v>
      </c>
      <c r="Q138" s="1332"/>
      <c r="R138" s="1202"/>
      <c r="S138" s="1203"/>
      <c r="T138" s="393"/>
    </row>
    <row r="139" spans="1:20" ht="21.75" customHeight="1">
      <c r="A139" s="1359" t="s">
        <v>837</v>
      </c>
      <c r="B139" s="1360"/>
      <c r="C139" s="1203">
        <v>2.36</v>
      </c>
      <c r="D139" s="1361"/>
      <c r="E139" s="391"/>
      <c r="F139" s="385" t="s">
        <v>832</v>
      </c>
      <c r="G139" s="1213">
        <v>35</v>
      </c>
      <c r="H139" s="1269"/>
      <c r="I139" s="147" t="s">
        <v>1044</v>
      </c>
      <c r="J139" s="254">
        <v>50</v>
      </c>
      <c r="K139" s="1421"/>
      <c r="L139" s="1422"/>
      <c r="M139" s="1190"/>
      <c r="N139" s="1191"/>
      <c r="O139" s="1191"/>
      <c r="P139" s="1331" t="s">
        <v>1080</v>
      </c>
      <c r="Q139" s="1332"/>
      <c r="R139" s="1332"/>
      <c r="S139" s="1358"/>
      <c r="T139" s="393"/>
    </row>
    <row r="140" spans="1:20" ht="21.75" customHeight="1">
      <c r="A140" s="1359" t="s">
        <v>838</v>
      </c>
      <c r="B140" s="1360"/>
      <c r="C140" s="1203">
        <v>600</v>
      </c>
      <c r="D140" s="1361"/>
      <c r="E140" s="391"/>
      <c r="F140" s="385" t="s">
        <v>877</v>
      </c>
      <c r="G140" s="1213">
        <v>18</v>
      </c>
      <c r="H140" s="1269"/>
      <c r="I140" s="147" t="s">
        <v>1044</v>
      </c>
      <c r="J140" s="254">
        <v>30</v>
      </c>
      <c r="K140" s="1335"/>
      <c r="L140" s="1336"/>
      <c r="M140" s="1190"/>
      <c r="N140" s="1191"/>
      <c r="O140" s="1191"/>
      <c r="P140" s="1331" t="s">
        <v>1080</v>
      </c>
      <c r="Q140" s="1332"/>
      <c r="R140" s="1332"/>
      <c r="S140" s="1358"/>
      <c r="T140" s="393"/>
    </row>
    <row r="141" spans="1:20" ht="21.75" customHeight="1">
      <c r="A141" s="1359" t="s">
        <v>839</v>
      </c>
      <c r="B141" s="1360"/>
      <c r="C141" s="1203">
        <v>300</v>
      </c>
      <c r="D141" s="1361"/>
      <c r="E141" s="391"/>
      <c r="F141" s="385" t="s">
        <v>840</v>
      </c>
      <c r="G141" s="1213">
        <v>10</v>
      </c>
      <c r="H141" s="1269"/>
      <c r="I141" s="147" t="s">
        <v>1046</v>
      </c>
      <c r="J141" s="254">
        <v>21</v>
      </c>
      <c r="K141" s="1335"/>
      <c r="L141" s="1336"/>
      <c r="M141" s="1190"/>
      <c r="N141" s="1191"/>
      <c r="O141" s="1191"/>
      <c r="P141" s="1331" t="s">
        <v>1082</v>
      </c>
      <c r="Q141" s="1332"/>
      <c r="R141" s="1332"/>
      <c r="S141" s="1358"/>
      <c r="T141" s="393"/>
    </row>
    <row r="142" spans="1:20" ht="21.75" customHeight="1">
      <c r="A142" s="1359" t="s">
        <v>841</v>
      </c>
      <c r="B142" s="1360"/>
      <c r="C142" s="1203">
        <v>150</v>
      </c>
      <c r="D142" s="1361"/>
      <c r="E142" s="391"/>
      <c r="F142" s="385" t="s">
        <v>840</v>
      </c>
      <c r="G142" s="1213">
        <v>6</v>
      </c>
      <c r="H142" s="1269"/>
      <c r="I142" s="147" t="s">
        <v>1046</v>
      </c>
      <c r="J142" s="254">
        <v>16</v>
      </c>
      <c r="K142" s="1335"/>
      <c r="L142" s="1336"/>
      <c r="M142" s="1190"/>
      <c r="N142" s="1191"/>
      <c r="O142" s="1191"/>
      <c r="P142" s="1331" t="s">
        <v>1082</v>
      </c>
      <c r="Q142" s="1332"/>
      <c r="R142" s="1332"/>
      <c r="S142" s="1358"/>
      <c r="T142" s="393"/>
    </row>
    <row r="143" spans="1:20" ht="21.75" customHeight="1" thickBot="1">
      <c r="A143" s="1351" t="s">
        <v>842</v>
      </c>
      <c r="B143" s="1352"/>
      <c r="C143" s="1353">
        <v>75</v>
      </c>
      <c r="D143" s="1354"/>
      <c r="E143" s="395"/>
      <c r="F143" s="396" t="s">
        <v>840</v>
      </c>
      <c r="G143" s="1182">
        <v>4</v>
      </c>
      <c r="H143" s="1279"/>
      <c r="I143" s="176" t="s">
        <v>1046</v>
      </c>
      <c r="J143" s="255">
        <v>8</v>
      </c>
      <c r="K143" s="1409"/>
      <c r="L143" s="1410"/>
      <c r="M143" s="1317"/>
      <c r="N143" s="1318"/>
      <c r="O143" s="1318"/>
      <c r="P143" s="1197" t="s">
        <v>1082</v>
      </c>
      <c r="Q143" s="1198"/>
      <c r="R143" s="1343"/>
      <c r="S143" s="1344"/>
      <c r="T143" s="398"/>
    </row>
    <row r="144" spans="1:20" ht="21.75" customHeight="1" thickTop="1">
      <c r="A144" s="1345" t="s">
        <v>635</v>
      </c>
      <c r="B144" s="1346"/>
      <c r="C144" s="1346"/>
      <c r="D144" s="1346"/>
      <c r="E144" s="1346"/>
      <c r="F144" s="1346"/>
      <c r="G144" s="1346"/>
      <c r="H144" s="1347"/>
      <c r="I144" s="1348" t="s">
        <v>1047</v>
      </c>
      <c r="J144" s="1346"/>
      <c r="K144" s="1419"/>
      <c r="L144" s="1420"/>
      <c r="M144" s="1285"/>
      <c r="N144" s="1283"/>
      <c r="O144" s="1283"/>
      <c r="P144" s="1417" t="s">
        <v>1082</v>
      </c>
      <c r="Q144" s="1418"/>
      <c r="R144" s="1341"/>
      <c r="S144" s="1342"/>
      <c r="T144" s="399"/>
    </row>
    <row r="145" spans="1:20" ht="21.75" customHeight="1">
      <c r="A145" s="400"/>
      <c r="B145" s="401"/>
      <c r="C145" s="1202" t="s">
        <v>1048</v>
      </c>
      <c r="D145" s="1202"/>
      <c r="E145" s="1202"/>
      <c r="F145" s="1202"/>
      <c r="G145" s="1202"/>
      <c r="H145" s="1203"/>
      <c r="I145" s="1204" t="s">
        <v>1049</v>
      </c>
      <c r="J145" s="1202"/>
      <c r="K145" s="1415"/>
      <c r="L145" s="1416"/>
      <c r="M145" s="1222"/>
      <c r="N145" s="1223"/>
      <c r="O145" s="1223"/>
      <c r="P145" s="1331" t="s">
        <v>1080</v>
      </c>
      <c r="Q145" s="1332"/>
      <c r="R145" s="1202"/>
      <c r="S145" s="1203"/>
      <c r="T145" s="393"/>
    </row>
    <row r="146" spans="1:20" ht="21.75" customHeight="1">
      <c r="A146" s="388" t="s">
        <v>1050</v>
      </c>
      <c r="B146" s="389" t="s">
        <v>1051</v>
      </c>
      <c r="C146" s="1202" t="s">
        <v>1052</v>
      </c>
      <c r="D146" s="1202"/>
      <c r="E146" s="1202"/>
      <c r="F146" s="1202"/>
      <c r="G146" s="1202"/>
      <c r="H146" s="1203"/>
      <c r="I146" s="1204" t="s">
        <v>1053</v>
      </c>
      <c r="J146" s="1202"/>
      <c r="K146" s="1415"/>
      <c r="L146" s="1416"/>
      <c r="M146" s="1222"/>
      <c r="N146" s="1223"/>
      <c r="O146" s="1223"/>
      <c r="P146" s="1331" t="s">
        <v>1083</v>
      </c>
      <c r="Q146" s="1332"/>
      <c r="R146" s="1202"/>
      <c r="S146" s="1203"/>
      <c r="T146" s="393"/>
    </row>
    <row r="147" spans="1:20" ht="21.75" customHeight="1">
      <c r="A147" s="402" t="s">
        <v>892</v>
      </c>
      <c r="B147" s="389" t="s">
        <v>1054</v>
      </c>
      <c r="C147" s="1202" t="s">
        <v>1055</v>
      </c>
      <c r="D147" s="1202"/>
      <c r="E147" s="1202"/>
      <c r="F147" s="1202"/>
      <c r="G147" s="1202"/>
      <c r="H147" s="1203"/>
      <c r="I147" s="1204" t="s">
        <v>1056</v>
      </c>
      <c r="J147" s="1202"/>
      <c r="K147" s="1415"/>
      <c r="L147" s="1416"/>
      <c r="M147" s="1403"/>
      <c r="N147" s="1404"/>
      <c r="O147" s="1404"/>
      <c r="P147" s="1331" t="s">
        <v>1083</v>
      </c>
      <c r="Q147" s="1332"/>
      <c r="R147" s="1186" t="s">
        <v>1126</v>
      </c>
      <c r="S147" s="1176"/>
      <c r="T147" s="183"/>
    </row>
    <row r="148" spans="1:20" ht="21.75" customHeight="1">
      <c r="A148" s="388" t="s">
        <v>1057</v>
      </c>
      <c r="B148" s="389" t="s">
        <v>933</v>
      </c>
      <c r="C148" s="1202" t="s">
        <v>1058</v>
      </c>
      <c r="D148" s="1202"/>
      <c r="E148" s="1202"/>
      <c r="F148" s="1202"/>
      <c r="G148" s="1202"/>
      <c r="H148" s="1203"/>
      <c r="I148" s="1204" t="s">
        <v>1059</v>
      </c>
      <c r="J148" s="1202"/>
      <c r="K148" s="1415"/>
      <c r="L148" s="1416"/>
      <c r="M148" s="1403"/>
      <c r="N148" s="1404"/>
      <c r="O148" s="1404"/>
      <c r="P148" s="1331" t="s">
        <v>1084</v>
      </c>
      <c r="Q148" s="1332"/>
      <c r="R148" s="1186" t="s">
        <v>1252</v>
      </c>
      <c r="S148" s="1176"/>
      <c r="T148" s="183"/>
    </row>
    <row r="149" spans="1:20" ht="21.75" customHeight="1">
      <c r="A149" s="388" t="s">
        <v>1060</v>
      </c>
      <c r="B149" s="389" t="s">
        <v>1061</v>
      </c>
      <c r="C149" s="1202" t="s">
        <v>1062</v>
      </c>
      <c r="D149" s="1202"/>
      <c r="E149" s="1202"/>
      <c r="F149" s="1202"/>
      <c r="G149" s="1202"/>
      <c r="H149" s="1203"/>
      <c r="I149" s="1204" t="s">
        <v>163</v>
      </c>
      <c r="J149" s="1202"/>
      <c r="K149" s="1415"/>
      <c r="L149" s="1416"/>
      <c r="M149" s="1403"/>
      <c r="N149" s="1404"/>
      <c r="O149" s="1404"/>
      <c r="P149" s="1331" t="s">
        <v>160</v>
      </c>
      <c r="Q149" s="1332"/>
      <c r="R149" s="1187">
        <v>4.9</v>
      </c>
      <c r="S149" s="1188"/>
      <c r="T149" s="183" t="s">
        <v>894</v>
      </c>
    </row>
    <row r="150" spans="1:20" ht="21.75" customHeight="1">
      <c r="A150" s="388" t="s">
        <v>161</v>
      </c>
      <c r="B150" s="389" t="s">
        <v>1063</v>
      </c>
      <c r="C150" s="1202" t="s">
        <v>1064</v>
      </c>
      <c r="D150" s="1202"/>
      <c r="E150" s="1202"/>
      <c r="F150" s="1202"/>
      <c r="G150" s="1202"/>
      <c r="H150" s="1203"/>
      <c r="I150" s="1204" t="s">
        <v>164</v>
      </c>
      <c r="J150" s="1202"/>
      <c r="K150" s="1415"/>
      <c r="L150" s="1416"/>
      <c r="M150" s="1403"/>
      <c r="N150" s="1404"/>
      <c r="O150" s="1404"/>
      <c r="P150" s="1331" t="s">
        <v>160</v>
      </c>
      <c r="Q150" s="1332"/>
      <c r="R150" s="1186" t="s">
        <v>1253</v>
      </c>
      <c r="S150" s="1176"/>
      <c r="T150" s="183"/>
    </row>
    <row r="151" spans="1:20" ht="21.75" customHeight="1">
      <c r="A151" s="403"/>
      <c r="B151" s="390"/>
      <c r="C151" s="1202" t="s">
        <v>1065</v>
      </c>
      <c r="D151" s="1202"/>
      <c r="E151" s="1202"/>
      <c r="F151" s="1202"/>
      <c r="G151" s="1202"/>
      <c r="H151" s="1203"/>
      <c r="I151" s="1204" t="s">
        <v>1066</v>
      </c>
      <c r="J151" s="1202"/>
      <c r="K151" s="1233"/>
      <c r="L151" s="1234"/>
      <c r="M151" s="1222"/>
      <c r="N151" s="1223"/>
      <c r="O151" s="1223"/>
      <c r="P151" s="1331" t="s">
        <v>1067</v>
      </c>
      <c r="Q151" s="1332"/>
      <c r="R151" s="1202"/>
      <c r="S151" s="1203"/>
      <c r="T151" s="393"/>
    </row>
    <row r="152" spans="1:20" ht="21.75" customHeight="1">
      <c r="A152" s="1201" t="s">
        <v>1068</v>
      </c>
      <c r="B152" s="1202"/>
      <c r="C152" s="1202"/>
      <c r="D152" s="1202"/>
      <c r="E152" s="1202"/>
      <c r="F152" s="1202"/>
      <c r="G152" s="1202"/>
      <c r="H152" s="1203"/>
      <c r="I152" s="1204" t="s">
        <v>1069</v>
      </c>
      <c r="J152" s="1202"/>
      <c r="K152" s="1233"/>
      <c r="L152" s="1234"/>
      <c r="M152" s="1222"/>
      <c r="N152" s="1223"/>
      <c r="O152" s="1223"/>
      <c r="P152" s="1331" t="s">
        <v>1070</v>
      </c>
      <c r="Q152" s="1332"/>
      <c r="R152" s="1202"/>
      <c r="S152" s="1203"/>
      <c r="T152" s="393"/>
    </row>
    <row r="153" spans="1:20" ht="21.75" customHeight="1">
      <c r="A153" s="1291" t="s">
        <v>166</v>
      </c>
      <c r="B153" s="1292"/>
      <c r="C153" s="1224" t="s">
        <v>1132</v>
      </c>
      <c r="D153" s="1225"/>
      <c r="E153" s="1225"/>
      <c r="F153" s="1225"/>
      <c r="G153" s="1225"/>
      <c r="H153" s="1225"/>
      <c r="I153" s="1208" t="s">
        <v>167</v>
      </c>
      <c r="J153" s="1209"/>
      <c r="K153" s="1213"/>
      <c r="L153" s="1208"/>
      <c r="M153" s="1222"/>
      <c r="N153" s="1223"/>
      <c r="O153" s="1223"/>
      <c r="P153" s="1190" t="s">
        <v>168</v>
      </c>
      <c r="Q153" s="1191"/>
      <c r="R153" s="1286"/>
      <c r="S153" s="1287"/>
      <c r="T153" s="183"/>
    </row>
    <row r="154" spans="1:20" ht="21.75" customHeight="1">
      <c r="A154" s="1293"/>
      <c r="B154" s="1294"/>
      <c r="C154" s="1224" t="s">
        <v>644</v>
      </c>
      <c r="D154" s="1225"/>
      <c r="E154" s="1225"/>
      <c r="F154" s="1225"/>
      <c r="G154" s="1225"/>
      <c r="H154" s="1225"/>
      <c r="I154" s="1208" t="s">
        <v>1071</v>
      </c>
      <c r="J154" s="1209"/>
      <c r="K154" s="1213"/>
      <c r="L154" s="1208"/>
      <c r="M154" s="1222"/>
      <c r="N154" s="1223"/>
      <c r="O154" s="1223"/>
      <c r="P154" s="1190" t="s">
        <v>160</v>
      </c>
      <c r="Q154" s="1191"/>
      <c r="R154" s="1286"/>
      <c r="S154" s="1287"/>
      <c r="T154" s="183"/>
    </row>
    <row r="155" spans="1:20" ht="21.75" customHeight="1">
      <c r="A155" s="1295"/>
      <c r="B155" s="1296"/>
      <c r="C155" s="1224" t="s">
        <v>1133</v>
      </c>
      <c r="D155" s="1225"/>
      <c r="E155" s="1225"/>
      <c r="F155" s="1225"/>
      <c r="G155" s="1225"/>
      <c r="H155" s="1225"/>
      <c r="I155" s="1208" t="s">
        <v>169</v>
      </c>
      <c r="J155" s="1209"/>
      <c r="K155" s="1213"/>
      <c r="L155" s="1208"/>
      <c r="M155" s="1222"/>
      <c r="N155" s="1223"/>
      <c r="O155" s="1223"/>
      <c r="P155" s="1190" t="s">
        <v>1074</v>
      </c>
      <c r="Q155" s="1191"/>
      <c r="R155" s="1286"/>
      <c r="S155" s="1287"/>
      <c r="T155" s="183"/>
    </row>
    <row r="156" spans="1:20" ht="21.75" customHeight="1">
      <c r="A156" s="1201" t="s">
        <v>697</v>
      </c>
      <c r="B156" s="1202"/>
      <c r="C156" s="1202"/>
      <c r="D156" s="1202"/>
      <c r="E156" s="1202"/>
      <c r="F156" s="1202"/>
      <c r="G156" s="1202"/>
      <c r="H156" s="1203"/>
      <c r="I156" s="1204" t="s">
        <v>169</v>
      </c>
      <c r="J156" s="1202"/>
      <c r="K156" s="1233"/>
      <c r="L156" s="1234"/>
      <c r="M156" s="1222"/>
      <c r="N156" s="1223"/>
      <c r="O156" s="1223"/>
      <c r="P156" s="1331" t="s">
        <v>1074</v>
      </c>
      <c r="Q156" s="1332"/>
      <c r="R156" s="1202"/>
      <c r="S156" s="1203"/>
      <c r="T156" s="393"/>
    </row>
    <row r="157" spans="1:20" ht="21.75" customHeight="1" thickBot="1">
      <c r="A157" s="1205" t="s">
        <v>1072</v>
      </c>
      <c r="B157" s="1199"/>
      <c r="C157" s="1199"/>
      <c r="D157" s="1199"/>
      <c r="E157" s="1199"/>
      <c r="F157" s="1199"/>
      <c r="G157" s="1199"/>
      <c r="H157" s="1200"/>
      <c r="I157" s="1334" t="s">
        <v>1073</v>
      </c>
      <c r="J157" s="1199"/>
      <c r="K157" s="1396"/>
      <c r="L157" s="1397"/>
      <c r="M157" s="1211"/>
      <c r="N157" s="1192"/>
      <c r="O157" s="1192"/>
      <c r="P157" s="1197" t="s">
        <v>1074</v>
      </c>
      <c r="Q157" s="1198"/>
      <c r="R157" s="1199"/>
      <c r="S157" s="1200"/>
      <c r="T157" s="404"/>
    </row>
    <row r="158" spans="1:20" ht="21.75" customHeight="1" thickBot="1">
      <c r="A158" s="1219" t="s">
        <v>1075</v>
      </c>
      <c r="B158" s="1220"/>
      <c r="C158" s="1220"/>
      <c r="D158" s="1220"/>
      <c r="E158" s="1220"/>
      <c r="F158" s="1220"/>
      <c r="G158" s="1220"/>
      <c r="H158" s="171"/>
      <c r="I158" s="1214" t="s">
        <v>679</v>
      </c>
      <c r="J158" s="1214"/>
      <c r="K158" s="530"/>
      <c r="L158" s="524" t="s">
        <v>170</v>
      </c>
      <c r="M158" s="562"/>
      <c r="N158" s="1214" t="s">
        <v>315</v>
      </c>
      <c r="O158" s="1214"/>
      <c r="P158" s="523"/>
      <c r="Q158" s="524" t="s">
        <v>171</v>
      </c>
      <c r="R158" s="562"/>
      <c r="S158" s="333"/>
      <c r="T158" s="407"/>
    </row>
    <row r="159" spans="1:20" ht="21.75" customHeight="1" thickBot="1">
      <c r="A159" s="1178" t="s">
        <v>1076</v>
      </c>
      <c r="B159" s="1179"/>
      <c r="C159" s="1179"/>
      <c r="D159" s="1179"/>
      <c r="E159" s="1179"/>
      <c r="F159" s="1179"/>
      <c r="G159" s="1179"/>
      <c r="H159" s="1194"/>
      <c r="I159" s="1195"/>
      <c r="J159" s="1195"/>
      <c r="K159" s="1195"/>
      <c r="L159" s="1195"/>
      <c r="M159" s="1195"/>
      <c r="N159" s="1195"/>
      <c r="O159" s="1195"/>
      <c r="P159" s="1195"/>
      <c r="Q159" s="1195"/>
      <c r="R159" s="1195"/>
      <c r="S159" s="1195"/>
      <c r="T159" s="1196"/>
    </row>
    <row r="160" spans="1:20" ht="21.75" customHeight="1" thickBot="1">
      <c r="A160" s="1180" t="s">
        <v>1077</v>
      </c>
      <c r="B160" s="1151"/>
      <c r="C160" s="1151"/>
      <c r="D160" s="1151"/>
      <c r="E160" s="1151"/>
      <c r="F160" s="1151"/>
      <c r="G160" s="1151"/>
      <c r="H160" s="1239" t="str">
        <f>'基本事項記入ｼｰﾄ'!$C$31</f>
        <v>○○　○○　  印</v>
      </c>
      <c r="I160" s="1153"/>
      <c r="J160" s="1153"/>
      <c r="K160" s="1153"/>
      <c r="L160" s="1240" t="s">
        <v>858</v>
      </c>
      <c r="M160" s="1151"/>
      <c r="N160" s="1151"/>
      <c r="O160" s="1151"/>
      <c r="P160" s="1239" t="str">
        <f>'基本事項記入ｼｰﾄ'!$C$32</f>
        <v>○○　○○○　　　印</v>
      </c>
      <c r="Q160" s="1153"/>
      <c r="R160" s="1153"/>
      <c r="S160" s="1153"/>
      <c r="T160" s="1244"/>
    </row>
    <row r="161" spans="1:20" ht="21.75" customHeight="1">
      <c r="A161" s="193"/>
      <c r="B161" s="1189" t="s">
        <v>1078</v>
      </c>
      <c r="C161" s="1189"/>
      <c r="D161" s="1189"/>
      <c r="E161" s="1189"/>
      <c r="F161" s="1189"/>
      <c r="G161" s="1189"/>
      <c r="H161" s="1189"/>
      <c r="I161" s="1189"/>
      <c r="J161" s="1189"/>
      <c r="K161" s="1189"/>
      <c r="L161" s="1189"/>
      <c r="M161" s="1189"/>
      <c r="N161" s="1189"/>
      <c r="O161" s="1189"/>
      <c r="P161" s="1189"/>
      <c r="Q161" s="1189"/>
      <c r="R161" s="1189"/>
      <c r="S161" s="1189"/>
      <c r="T161" s="1189"/>
    </row>
    <row r="162" ht="13.5">
      <c r="K162" s="163">
        <v>4</v>
      </c>
    </row>
    <row r="163" ht="13.5">
      <c r="R163" t="s">
        <v>973</v>
      </c>
    </row>
    <row r="164" spans="3:20" ht="21.75" customHeight="1">
      <c r="C164" s="1116" t="s">
        <v>974</v>
      </c>
      <c r="D164" s="1172"/>
      <c r="E164" s="1172"/>
      <c r="F164" s="1172"/>
      <c r="G164" s="1172"/>
      <c r="H164" s="1172"/>
      <c r="I164" s="1172"/>
      <c r="J164" s="1172"/>
      <c r="K164" s="1172"/>
      <c r="L164" s="1172"/>
      <c r="M164" s="1172"/>
      <c r="N164" s="1172"/>
      <c r="O164" s="1172"/>
      <c r="P164" s="1172"/>
      <c r="Q164" s="1172"/>
      <c r="R164" s="117"/>
      <c r="S164" s="117"/>
      <c r="T164" s="117"/>
    </row>
    <row r="165" spans="3:20" ht="21.75" customHeight="1">
      <c r="C165" s="87"/>
      <c r="D165" s="88"/>
      <c r="E165" s="88"/>
      <c r="F165" s="88"/>
      <c r="G165" s="88"/>
      <c r="H165" s="88"/>
      <c r="I165" s="88"/>
      <c r="J165" s="88"/>
      <c r="K165" s="88"/>
      <c r="L165" s="88"/>
      <c r="M165" s="88"/>
      <c r="N165" s="88"/>
      <c r="O165" s="88"/>
      <c r="P165" s="88"/>
      <c r="Q165" s="88"/>
      <c r="R165" s="117"/>
      <c r="S165" s="117"/>
      <c r="T165" s="117"/>
    </row>
    <row r="166" ht="21.75" customHeight="1"/>
    <row r="167" spans="1:20" ht="21.75" customHeight="1" thickBot="1">
      <c r="A167" s="1228"/>
      <c r="B167" s="1228"/>
      <c r="C167" s="1228"/>
      <c r="D167" s="1228"/>
      <c r="E167" s="1228"/>
      <c r="F167" s="1229"/>
      <c r="G167" s="1228"/>
      <c r="H167" s="1228"/>
      <c r="I167" s="1228"/>
      <c r="J167" s="1228"/>
      <c r="K167" s="1228"/>
      <c r="L167" s="1228"/>
      <c r="M167" s="1228"/>
      <c r="N167" s="168"/>
      <c r="O167" s="1228"/>
      <c r="P167" s="1228"/>
      <c r="Q167" s="1228"/>
      <c r="R167" s="1228"/>
      <c r="S167" s="1228"/>
      <c r="T167" s="1228"/>
    </row>
    <row r="168" spans="1:20" ht="21.75" customHeight="1" thickBot="1">
      <c r="A168" s="1230" t="s">
        <v>825</v>
      </c>
      <c r="B168" s="1231"/>
      <c r="C168" s="1231"/>
      <c r="D168" s="1231"/>
      <c r="E168" s="1232"/>
      <c r="F168" s="1219" t="str">
        <f>'基本事項記入ｼｰﾄ'!$C$29</f>
        <v>**</v>
      </c>
      <c r="G168" s="1220"/>
      <c r="H168" s="1235"/>
      <c r="I168" s="1219" t="s">
        <v>975</v>
      </c>
      <c r="J168" s="1235"/>
      <c r="K168" s="1236" t="str">
        <f>'基本事項記入ｼｰﾄ'!$C$11</f>
        <v>△△　△△</v>
      </c>
      <c r="L168" s="1237"/>
      <c r="M168" s="1237"/>
      <c r="N168" s="1237"/>
      <c r="O168" s="1237"/>
      <c r="P168" s="1237"/>
      <c r="Q168" s="1237"/>
      <c r="R168" s="1237"/>
      <c r="S168" s="1237"/>
      <c r="T168" s="1238"/>
    </row>
    <row r="169" spans="1:25" ht="21.75" customHeight="1">
      <c r="A169" s="1250" t="s">
        <v>976</v>
      </c>
      <c r="B169" s="1241"/>
      <c r="C169" s="1241"/>
      <c r="D169" s="1241"/>
      <c r="E169" s="1241"/>
      <c r="F169" s="170">
        <v>3</v>
      </c>
      <c r="G169" s="171" t="s">
        <v>977</v>
      </c>
      <c r="H169" s="531" t="str">
        <f>'基本事項記入ｼｰﾄ'!$C$34</f>
        <v>**</v>
      </c>
      <c r="I169" s="1241" t="s">
        <v>822</v>
      </c>
      <c r="J169" s="1241"/>
      <c r="K169" s="1226" t="s">
        <v>297</v>
      </c>
      <c r="L169" s="1227"/>
      <c r="M169" s="1242" t="s">
        <v>978</v>
      </c>
      <c r="N169" s="1243"/>
      <c r="O169" s="1242" t="s">
        <v>664</v>
      </c>
      <c r="P169" s="1248"/>
      <c r="Q169" s="1248"/>
      <c r="R169" s="1248"/>
      <c r="S169" s="1248"/>
      <c r="T169" s="1249"/>
      <c r="W169" s="22">
        <f>IF(F169="","",F169)</f>
        <v>3</v>
      </c>
      <c r="X169" s="22" t="str">
        <f>IF(W169="","",K169)</f>
        <v>V-05K-50</v>
      </c>
      <c r="Y169" s="22" t="str">
        <f>IF(W169="","",O169)</f>
        <v>②密粒度ｱｽﾌｧﾙﾄ混合物(20)改質Ⅱ型</v>
      </c>
    </row>
    <row r="170" spans="1:20" ht="21.75" customHeight="1">
      <c r="A170" s="1212" t="s">
        <v>979</v>
      </c>
      <c r="B170" s="1209"/>
      <c r="C170" s="1209"/>
      <c r="D170" s="1209"/>
      <c r="E170" s="1209"/>
      <c r="F170" s="1209"/>
      <c r="G170" s="1209"/>
      <c r="H170" s="1209"/>
      <c r="I170" s="1213"/>
      <c r="J170" s="174" t="s">
        <v>980</v>
      </c>
      <c r="K170" s="1191" t="s">
        <v>981</v>
      </c>
      <c r="L170" s="1191"/>
      <c r="M170" s="1191"/>
      <c r="N170" s="1191"/>
      <c r="O170" s="1209"/>
      <c r="P170" s="1209"/>
      <c r="Q170" s="1209"/>
      <c r="R170" s="1209"/>
      <c r="S170" s="1213"/>
      <c r="T170" s="175" t="s">
        <v>982</v>
      </c>
    </row>
    <row r="171" spans="1:20" ht="21.75" customHeight="1" thickBot="1">
      <c r="A171" s="1245" t="s">
        <v>983</v>
      </c>
      <c r="B171" s="1181"/>
      <c r="C171" s="1181"/>
      <c r="D171" s="1181"/>
      <c r="E171" s="1181"/>
      <c r="F171" s="1183"/>
      <c r="G171" s="1184"/>
      <c r="H171" s="1184"/>
      <c r="I171" s="1184"/>
      <c r="J171" s="1184"/>
      <c r="K171" s="1184"/>
      <c r="L171" s="1184"/>
      <c r="M171" s="1184"/>
      <c r="N171" s="1221"/>
      <c r="O171" s="1183" t="s">
        <v>984</v>
      </c>
      <c r="P171" s="1184"/>
      <c r="Q171" s="1221"/>
      <c r="R171" s="1246"/>
      <c r="S171" s="1246"/>
      <c r="T171" s="1247"/>
    </row>
    <row r="172" spans="1:20" ht="21.75" customHeight="1" thickTop="1">
      <c r="A172" s="1251" t="s">
        <v>985</v>
      </c>
      <c r="B172" s="1252"/>
      <c r="C172" s="1252"/>
      <c r="D172" s="1252"/>
      <c r="E172" s="1252"/>
      <c r="F172" s="1252"/>
      <c r="G172" s="1252"/>
      <c r="H172" s="1252"/>
      <c r="I172" s="1252"/>
      <c r="J172" s="1252"/>
      <c r="K172" s="1252"/>
      <c r="L172" s="1252"/>
      <c r="M172" s="1252"/>
      <c r="N172" s="1252"/>
      <c r="O172" s="1252" t="s">
        <v>986</v>
      </c>
      <c r="P172" s="1252"/>
      <c r="Q172" s="1252"/>
      <c r="R172" s="1252"/>
      <c r="S172" s="1252"/>
      <c r="T172" s="1253"/>
    </row>
    <row r="173" spans="1:20" ht="21.75" customHeight="1">
      <c r="A173" s="1254" t="s">
        <v>987</v>
      </c>
      <c r="B173" s="1191"/>
      <c r="C173" s="1191"/>
      <c r="D173" s="1191"/>
      <c r="E173" s="1209" t="s">
        <v>988</v>
      </c>
      <c r="F173" s="1209"/>
      <c r="G173" s="1191" t="s">
        <v>989</v>
      </c>
      <c r="H173" s="1191"/>
      <c r="I173" s="1191"/>
      <c r="J173" s="1191" t="s">
        <v>990</v>
      </c>
      <c r="K173" s="1191"/>
      <c r="L173" s="1191"/>
      <c r="M173" s="1191"/>
      <c r="N173" s="1191"/>
      <c r="O173" s="1191" t="s">
        <v>991</v>
      </c>
      <c r="P173" s="1191"/>
      <c r="Q173" s="1191" t="s">
        <v>988</v>
      </c>
      <c r="R173" s="1191"/>
      <c r="S173" s="1191" t="s">
        <v>992</v>
      </c>
      <c r="T173" s="1255"/>
    </row>
    <row r="174" spans="1:20" ht="21.75" customHeight="1">
      <c r="A174" s="1257"/>
      <c r="B174" s="1225"/>
      <c r="C174" s="1225"/>
      <c r="D174" s="1258"/>
      <c r="E174" s="1259"/>
      <c r="F174" s="1259"/>
      <c r="G174" s="1209"/>
      <c r="H174" s="1209"/>
      <c r="I174" s="1209"/>
      <c r="J174" s="1202"/>
      <c r="K174" s="1202"/>
      <c r="L174" s="1202"/>
      <c r="M174" s="1202"/>
      <c r="N174" s="1202"/>
      <c r="O174" s="1191" t="s">
        <v>993</v>
      </c>
      <c r="P174" s="1191"/>
      <c r="Q174" s="1209"/>
      <c r="R174" s="1209"/>
      <c r="S174" s="1209"/>
      <c r="T174" s="1256"/>
    </row>
    <row r="175" spans="1:20" ht="21.75" customHeight="1">
      <c r="A175" s="1257" t="s">
        <v>994</v>
      </c>
      <c r="B175" s="1225"/>
      <c r="C175" s="1225"/>
      <c r="D175" s="1258"/>
      <c r="E175" s="1259"/>
      <c r="F175" s="1259"/>
      <c r="G175" s="1209"/>
      <c r="H175" s="1209"/>
      <c r="I175" s="1209"/>
      <c r="J175" s="1202"/>
      <c r="K175" s="1202"/>
      <c r="L175" s="1202"/>
      <c r="M175" s="1202"/>
      <c r="N175" s="1202"/>
      <c r="O175" s="1191" t="s">
        <v>995</v>
      </c>
      <c r="P175" s="1191"/>
      <c r="Q175" s="1443"/>
      <c r="R175" s="1443"/>
      <c r="S175" s="1431"/>
      <c r="T175" s="1432"/>
    </row>
    <row r="176" spans="1:20" ht="21.75" customHeight="1">
      <c r="A176" s="1257" t="s">
        <v>996</v>
      </c>
      <c r="B176" s="1225"/>
      <c r="C176" s="1225"/>
      <c r="D176" s="1258"/>
      <c r="E176" s="1259"/>
      <c r="F176" s="1259"/>
      <c r="G176" s="1209"/>
      <c r="H176" s="1209"/>
      <c r="I176" s="1209"/>
      <c r="J176" s="1202"/>
      <c r="K176" s="1202"/>
      <c r="L176" s="1202"/>
      <c r="M176" s="1202"/>
      <c r="N176" s="1202"/>
      <c r="O176" s="1191" t="s">
        <v>665</v>
      </c>
      <c r="P176" s="1191"/>
      <c r="Q176" s="1443"/>
      <c r="R176" s="1443"/>
      <c r="S176" s="1431"/>
      <c r="T176" s="1432"/>
    </row>
    <row r="177" spans="1:20" ht="21.75" customHeight="1">
      <c r="A177" s="1257" t="s">
        <v>997</v>
      </c>
      <c r="B177" s="1225"/>
      <c r="C177" s="1225"/>
      <c r="D177" s="1258"/>
      <c r="E177" s="1259"/>
      <c r="F177" s="1259"/>
      <c r="G177" s="1209"/>
      <c r="H177" s="1209"/>
      <c r="I177" s="1209"/>
      <c r="J177" s="1209"/>
      <c r="K177" s="1209"/>
      <c r="L177" s="1209"/>
      <c r="M177" s="1209"/>
      <c r="N177" s="1209"/>
      <c r="O177" s="1191" t="s">
        <v>666</v>
      </c>
      <c r="P177" s="1191"/>
      <c r="Q177" s="1443"/>
      <c r="R177" s="1443"/>
      <c r="S177" s="1431"/>
      <c r="T177" s="1432"/>
    </row>
    <row r="178" spans="1:20" ht="21.75" customHeight="1">
      <c r="A178" s="1257" t="s">
        <v>998</v>
      </c>
      <c r="B178" s="1225"/>
      <c r="C178" s="1225"/>
      <c r="D178" s="1258"/>
      <c r="E178" s="1259"/>
      <c r="F178" s="1259"/>
      <c r="G178" s="1209"/>
      <c r="H178" s="1209"/>
      <c r="I178" s="1209"/>
      <c r="J178" s="1209"/>
      <c r="K178" s="1209"/>
      <c r="L178" s="1209"/>
      <c r="M178" s="1209"/>
      <c r="N178" s="1209"/>
      <c r="O178" s="1191" t="s">
        <v>667</v>
      </c>
      <c r="P178" s="1191"/>
      <c r="Q178" s="1443"/>
      <c r="R178" s="1443"/>
      <c r="S178" s="1431"/>
      <c r="T178" s="1432"/>
    </row>
    <row r="179" spans="1:20" ht="21.75" customHeight="1">
      <c r="A179" s="1257" t="s">
        <v>402</v>
      </c>
      <c r="B179" s="1225"/>
      <c r="C179" s="1225"/>
      <c r="D179" s="1258"/>
      <c r="E179" s="1259"/>
      <c r="F179" s="1259"/>
      <c r="G179" s="1209"/>
      <c r="H179" s="1209"/>
      <c r="I179" s="1209"/>
      <c r="J179" s="1209"/>
      <c r="K179" s="1209"/>
      <c r="L179" s="1209"/>
      <c r="M179" s="1209"/>
      <c r="N179" s="1209"/>
      <c r="O179" s="1191" t="s">
        <v>668</v>
      </c>
      <c r="P179" s="1191"/>
      <c r="Q179" s="1443"/>
      <c r="R179" s="1443"/>
      <c r="S179" s="1431"/>
      <c r="T179" s="1432"/>
    </row>
    <row r="180" spans="1:20" ht="21.75" customHeight="1">
      <c r="A180" s="1257" t="s">
        <v>404</v>
      </c>
      <c r="B180" s="1225"/>
      <c r="C180" s="1225"/>
      <c r="D180" s="1258"/>
      <c r="E180" s="1259"/>
      <c r="F180" s="1259"/>
      <c r="G180" s="1209"/>
      <c r="H180" s="1209"/>
      <c r="I180" s="1209"/>
      <c r="J180" s="1209"/>
      <c r="K180" s="1209"/>
      <c r="L180" s="1209"/>
      <c r="M180" s="1209"/>
      <c r="N180" s="1209"/>
      <c r="O180" s="1209"/>
      <c r="P180" s="1209"/>
      <c r="Q180" s="1443"/>
      <c r="R180" s="1443"/>
      <c r="S180" s="1209"/>
      <c r="T180" s="1256"/>
    </row>
    <row r="181" spans="1:20" ht="21.75" customHeight="1">
      <c r="A181" s="1260" t="s">
        <v>405</v>
      </c>
      <c r="B181" s="1261"/>
      <c r="C181" s="1261"/>
      <c r="D181" s="1261"/>
      <c r="E181" s="1259"/>
      <c r="F181" s="1259"/>
      <c r="G181" s="1209"/>
      <c r="H181" s="1209"/>
      <c r="I181" s="1209"/>
      <c r="J181" s="1209"/>
      <c r="K181" s="1209"/>
      <c r="L181" s="1209"/>
      <c r="M181" s="1209"/>
      <c r="N181" s="1209"/>
      <c r="O181" s="1191" t="s">
        <v>999</v>
      </c>
      <c r="P181" s="1191"/>
      <c r="Q181" s="1443"/>
      <c r="R181" s="1443"/>
      <c r="S181" s="1431"/>
      <c r="T181" s="1432"/>
    </row>
    <row r="182" spans="1:20" ht="21.75" customHeight="1">
      <c r="A182" s="1260" t="s">
        <v>406</v>
      </c>
      <c r="B182" s="1261"/>
      <c r="C182" s="1261"/>
      <c r="D182" s="1261"/>
      <c r="E182" s="1259"/>
      <c r="F182" s="1259"/>
      <c r="G182" s="1209"/>
      <c r="H182" s="1209"/>
      <c r="I182" s="1209"/>
      <c r="J182" s="1209"/>
      <c r="K182" s="1209"/>
      <c r="L182" s="1209"/>
      <c r="M182" s="1209"/>
      <c r="N182" s="1209"/>
      <c r="O182" s="1191" t="s">
        <v>669</v>
      </c>
      <c r="P182" s="1191"/>
      <c r="Q182" s="1443"/>
      <c r="R182" s="1443"/>
      <c r="S182" s="1209"/>
      <c r="T182" s="1256"/>
    </row>
    <row r="183" spans="1:20" ht="21.75" customHeight="1">
      <c r="A183" s="1260" t="s">
        <v>574</v>
      </c>
      <c r="B183" s="1261"/>
      <c r="C183" s="1261"/>
      <c r="D183" s="1261"/>
      <c r="E183" s="1259"/>
      <c r="F183" s="1259"/>
      <c r="G183" s="1209"/>
      <c r="H183" s="1209"/>
      <c r="I183" s="1209"/>
      <c r="J183" s="1209"/>
      <c r="K183" s="1209"/>
      <c r="L183" s="1209"/>
      <c r="M183" s="1209"/>
      <c r="N183" s="1209"/>
      <c r="O183" s="1191" t="s">
        <v>670</v>
      </c>
      <c r="P183" s="1191"/>
      <c r="Q183" s="1443"/>
      <c r="R183" s="1443"/>
      <c r="S183" s="1431"/>
      <c r="T183" s="1432"/>
    </row>
    <row r="184" spans="1:20" ht="21.75" customHeight="1">
      <c r="A184" s="1212"/>
      <c r="B184" s="1209"/>
      <c r="C184" s="1209"/>
      <c r="D184" s="1209"/>
      <c r="E184" s="1259"/>
      <c r="F184" s="1259"/>
      <c r="G184" s="1209"/>
      <c r="H184" s="1209"/>
      <c r="I184" s="1209"/>
      <c r="J184" s="1202"/>
      <c r="K184" s="1202"/>
      <c r="L184" s="1202"/>
      <c r="M184" s="1202"/>
      <c r="N184" s="1202"/>
      <c r="O184" s="1209"/>
      <c r="P184" s="1209"/>
      <c r="Q184" s="1209"/>
      <c r="R184" s="1209"/>
      <c r="S184" s="1209"/>
      <c r="T184" s="1256"/>
    </row>
    <row r="185" spans="1:20" ht="21.75" customHeight="1" thickBot="1">
      <c r="A185" s="1262" t="s">
        <v>1002</v>
      </c>
      <c r="B185" s="1263"/>
      <c r="C185" s="1263"/>
      <c r="D185" s="1263"/>
      <c r="E185" s="1264">
        <f>SUM(E174:F184)</f>
        <v>0</v>
      </c>
      <c r="F185" s="1264"/>
      <c r="G185" s="1181"/>
      <c r="H185" s="1181"/>
      <c r="I185" s="1181"/>
      <c r="J185" s="1181"/>
      <c r="K185" s="1181"/>
      <c r="L185" s="1181"/>
      <c r="M185" s="1181"/>
      <c r="N185" s="1181"/>
      <c r="O185" s="1183" t="s">
        <v>1002</v>
      </c>
      <c r="P185" s="1221"/>
      <c r="Q185" s="1264">
        <f>SUM(Q174:R184)</f>
        <v>0</v>
      </c>
      <c r="R185" s="1264"/>
      <c r="S185" s="1264">
        <f>SUM(S174:T184)</f>
        <v>0</v>
      </c>
      <c r="T185" s="1265"/>
    </row>
    <row r="186" spans="1:20" ht="21.75" customHeight="1" thickTop="1">
      <c r="A186" s="1270"/>
      <c r="B186" s="1271"/>
      <c r="C186" s="1272" t="s">
        <v>1038</v>
      </c>
      <c r="D186" s="1273"/>
      <c r="E186" s="1273"/>
      <c r="F186" s="1274"/>
      <c r="G186" s="1272" t="s">
        <v>1039</v>
      </c>
      <c r="H186" s="1275"/>
      <c r="I186" s="1275"/>
      <c r="J186" s="1276"/>
      <c r="K186" s="1272" t="s">
        <v>1040</v>
      </c>
      <c r="L186" s="1274"/>
      <c r="M186" s="1252" t="s">
        <v>1041</v>
      </c>
      <c r="N186" s="1252"/>
      <c r="O186" s="1252"/>
      <c r="P186" s="1252" t="s">
        <v>1042</v>
      </c>
      <c r="Q186" s="1252"/>
      <c r="R186" s="1252" t="s">
        <v>1043</v>
      </c>
      <c r="S186" s="1252"/>
      <c r="T186" s="1253"/>
    </row>
    <row r="187" spans="1:20" ht="21.75" customHeight="1">
      <c r="A187" s="1266" t="s">
        <v>671</v>
      </c>
      <c r="B187" s="1267"/>
      <c r="C187" s="1268">
        <v>37.5</v>
      </c>
      <c r="D187" s="1269"/>
      <c r="E187" s="182"/>
      <c r="F187" s="174" t="s">
        <v>672</v>
      </c>
      <c r="G187" s="1213"/>
      <c r="H187" s="1269"/>
      <c r="I187" s="181"/>
      <c r="J187" s="174"/>
      <c r="K187" s="1206"/>
      <c r="L187" s="1207"/>
      <c r="M187" s="1190"/>
      <c r="N187" s="1191"/>
      <c r="O187" s="1191"/>
      <c r="P187" s="1190" t="s">
        <v>673</v>
      </c>
      <c r="Q187" s="1191"/>
      <c r="R187" s="1209"/>
      <c r="S187" s="1213"/>
      <c r="T187" s="183"/>
    </row>
    <row r="188" spans="1:20" ht="21.75" customHeight="1">
      <c r="A188" s="1266" t="s">
        <v>674</v>
      </c>
      <c r="B188" s="1267"/>
      <c r="C188" s="1268">
        <v>31.5</v>
      </c>
      <c r="D188" s="1269"/>
      <c r="E188" s="182"/>
      <c r="F188" s="174" t="s">
        <v>672</v>
      </c>
      <c r="G188" s="1213"/>
      <c r="H188" s="1269"/>
      <c r="I188" s="181"/>
      <c r="J188" s="174"/>
      <c r="K188" s="1206"/>
      <c r="L188" s="1207"/>
      <c r="M188" s="1190"/>
      <c r="N188" s="1191"/>
      <c r="O188" s="1191"/>
      <c r="P188" s="1190" t="s">
        <v>673</v>
      </c>
      <c r="Q188" s="1191"/>
      <c r="R188" s="1209"/>
      <c r="S188" s="1213"/>
      <c r="T188" s="183"/>
    </row>
    <row r="189" spans="1:20" ht="21.75" customHeight="1">
      <c r="A189" s="1266" t="s">
        <v>675</v>
      </c>
      <c r="B189" s="1267"/>
      <c r="C189" s="1268">
        <v>26.5</v>
      </c>
      <c r="D189" s="1269"/>
      <c r="E189" s="182"/>
      <c r="F189" s="174" t="s">
        <v>672</v>
      </c>
      <c r="G189" s="1213"/>
      <c r="H189" s="1269"/>
      <c r="I189" s="147">
        <v>100</v>
      </c>
      <c r="J189" s="174"/>
      <c r="K189" s="1441"/>
      <c r="L189" s="1442"/>
      <c r="M189" s="1190"/>
      <c r="N189" s="1191"/>
      <c r="O189" s="1191"/>
      <c r="P189" s="1190" t="s">
        <v>673</v>
      </c>
      <c r="Q189" s="1191"/>
      <c r="R189" s="1209"/>
      <c r="S189" s="1213"/>
      <c r="T189" s="183"/>
    </row>
    <row r="190" spans="1:20" ht="21.75" customHeight="1">
      <c r="A190" s="1266" t="s">
        <v>831</v>
      </c>
      <c r="B190" s="1267"/>
      <c r="C190" s="1268">
        <v>19</v>
      </c>
      <c r="D190" s="1269"/>
      <c r="E190" s="182"/>
      <c r="F190" s="174" t="s">
        <v>832</v>
      </c>
      <c r="G190" s="1213">
        <v>95</v>
      </c>
      <c r="H190" s="1269"/>
      <c r="I190" s="147" t="s">
        <v>1044</v>
      </c>
      <c r="J190" s="254">
        <v>100</v>
      </c>
      <c r="K190" s="1441"/>
      <c r="L190" s="1442"/>
      <c r="M190" s="1190"/>
      <c r="N190" s="1191"/>
      <c r="O190" s="1191"/>
      <c r="P190" s="1190" t="s">
        <v>1080</v>
      </c>
      <c r="Q190" s="1191"/>
      <c r="R190" s="1209"/>
      <c r="S190" s="1213"/>
      <c r="T190" s="183"/>
    </row>
    <row r="191" spans="1:20" ht="21.75" customHeight="1">
      <c r="A191" s="1266" t="s">
        <v>833</v>
      </c>
      <c r="B191" s="1267"/>
      <c r="C191" s="1213">
        <v>13.2</v>
      </c>
      <c r="D191" s="1269"/>
      <c r="E191" s="181"/>
      <c r="F191" s="174" t="s">
        <v>834</v>
      </c>
      <c r="G191" s="1213">
        <v>75</v>
      </c>
      <c r="H191" s="1269"/>
      <c r="I191" s="147" t="s">
        <v>1045</v>
      </c>
      <c r="J191" s="254">
        <v>90</v>
      </c>
      <c r="K191" s="1441"/>
      <c r="L191" s="1442"/>
      <c r="M191" s="1190"/>
      <c r="N191" s="1191"/>
      <c r="O191" s="1191"/>
      <c r="P191" s="1190" t="s">
        <v>1081</v>
      </c>
      <c r="Q191" s="1191"/>
      <c r="R191" s="1209"/>
      <c r="S191" s="1213"/>
      <c r="T191" s="183"/>
    </row>
    <row r="192" spans="1:20" ht="21.75" customHeight="1">
      <c r="A192" s="1266" t="s">
        <v>844</v>
      </c>
      <c r="B192" s="1267"/>
      <c r="C192" s="1213">
        <v>4.75</v>
      </c>
      <c r="D192" s="1269"/>
      <c r="E192" s="181"/>
      <c r="F192" s="174" t="s">
        <v>832</v>
      </c>
      <c r="G192" s="1213">
        <v>45</v>
      </c>
      <c r="H192" s="1269"/>
      <c r="I192" s="147" t="s">
        <v>1044</v>
      </c>
      <c r="J192" s="254">
        <v>65</v>
      </c>
      <c r="K192" s="1441"/>
      <c r="L192" s="1442"/>
      <c r="M192" s="1190"/>
      <c r="N192" s="1191"/>
      <c r="O192" s="1191"/>
      <c r="P192" s="1190" t="s">
        <v>1080</v>
      </c>
      <c r="Q192" s="1191"/>
      <c r="R192" s="1209"/>
      <c r="S192" s="1213"/>
      <c r="T192" s="183"/>
    </row>
    <row r="193" spans="1:20" ht="21.75" customHeight="1">
      <c r="A193" s="1266" t="s">
        <v>837</v>
      </c>
      <c r="B193" s="1267"/>
      <c r="C193" s="1213">
        <v>2.36</v>
      </c>
      <c r="D193" s="1269"/>
      <c r="E193" s="181"/>
      <c r="F193" s="174" t="s">
        <v>832</v>
      </c>
      <c r="G193" s="1213">
        <v>35</v>
      </c>
      <c r="H193" s="1269"/>
      <c r="I193" s="147" t="s">
        <v>1044</v>
      </c>
      <c r="J193" s="254">
        <v>50</v>
      </c>
      <c r="K193" s="1441"/>
      <c r="L193" s="1442"/>
      <c r="M193" s="1190"/>
      <c r="N193" s="1191"/>
      <c r="O193" s="1191"/>
      <c r="P193" s="1190" t="s">
        <v>1080</v>
      </c>
      <c r="Q193" s="1191"/>
      <c r="R193" s="1209"/>
      <c r="S193" s="1213"/>
      <c r="T193" s="183"/>
    </row>
    <row r="194" spans="1:20" ht="21.75" customHeight="1">
      <c r="A194" s="1266" t="s">
        <v>838</v>
      </c>
      <c r="B194" s="1267"/>
      <c r="C194" s="1213">
        <v>600</v>
      </c>
      <c r="D194" s="1269"/>
      <c r="E194" s="181"/>
      <c r="F194" s="174" t="s">
        <v>877</v>
      </c>
      <c r="G194" s="1213">
        <v>18</v>
      </c>
      <c r="H194" s="1269"/>
      <c r="I194" s="147" t="s">
        <v>1044</v>
      </c>
      <c r="J194" s="254">
        <v>30</v>
      </c>
      <c r="K194" s="1441"/>
      <c r="L194" s="1442"/>
      <c r="M194" s="1190"/>
      <c r="N194" s="1191"/>
      <c r="O194" s="1191"/>
      <c r="P194" s="1190" t="s">
        <v>1080</v>
      </c>
      <c r="Q194" s="1191"/>
      <c r="R194" s="1209"/>
      <c r="S194" s="1213"/>
      <c r="T194" s="183"/>
    </row>
    <row r="195" spans="1:20" ht="21.75" customHeight="1">
      <c r="A195" s="1266" t="s">
        <v>839</v>
      </c>
      <c r="B195" s="1267"/>
      <c r="C195" s="1213">
        <v>300</v>
      </c>
      <c r="D195" s="1269"/>
      <c r="E195" s="181"/>
      <c r="F195" s="174" t="s">
        <v>840</v>
      </c>
      <c r="G195" s="1213">
        <v>10</v>
      </c>
      <c r="H195" s="1269"/>
      <c r="I195" s="147" t="s">
        <v>1046</v>
      </c>
      <c r="J195" s="254">
        <v>21</v>
      </c>
      <c r="K195" s="1441"/>
      <c r="L195" s="1442"/>
      <c r="M195" s="1190"/>
      <c r="N195" s="1191"/>
      <c r="O195" s="1191"/>
      <c r="P195" s="1190" t="s">
        <v>1082</v>
      </c>
      <c r="Q195" s="1191"/>
      <c r="R195" s="1209"/>
      <c r="S195" s="1213"/>
      <c r="T195" s="183"/>
    </row>
    <row r="196" spans="1:20" ht="21.75" customHeight="1">
      <c r="A196" s="1266" t="s">
        <v>841</v>
      </c>
      <c r="B196" s="1267"/>
      <c r="C196" s="1213">
        <v>150</v>
      </c>
      <c r="D196" s="1269"/>
      <c r="E196" s="181"/>
      <c r="F196" s="174" t="s">
        <v>840</v>
      </c>
      <c r="G196" s="1213">
        <v>6</v>
      </c>
      <c r="H196" s="1269"/>
      <c r="I196" s="147" t="s">
        <v>1046</v>
      </c>
      <c r="J196" s="254">
        <v>16</v>
      </c>
      <c r="K196" s="1441"/>
      <c r="L196" s="1442"/>
      <c r="M196" s="1190"/>
      <c r="N196" s="1191"/>
      <c r="O196" s="1191"/>
      <c r="P196" s="1190" t="s">
        <v>1082</v>
      </c>
      <c r="Q196" s="1191"/>
      <c r="R196" s="1209"/>
      <c r="S196" s="1213"/>
      <c r="T196" s="183"/>
    </row>
    <row r="197" spans="1:20" ht="21.75" customHeight="1" thickBot="1">
      <c r="A197" s="1277" t="s">
        <v>842</v>
      </c>
      <c r="B197" s="1278"/>
      <c r="C197" s="1182">
        <v>75</v>
      </c>
      <c r="D197" s="1279"/>
      <c r="E197" s="184"/>
      <c r="F197" s="185" t="s">
        <v>840</v>
      </c>
      <c r="G197" s="1182">
        <v>4</v>
      </c>
      <c r="H197" s="1279"/>
      <c r="I197" s="176" t="s">
        <v>1046</v>
      </c>
      <c r="J197" s="255">
        <v>8</v>
      </c>
      <c r="K197" s="1437"/>
      <c r="L197" s="1438"/>
      <c r="M197" s="1317"/>
      <c r="N197" s="1318"/>
      <c r="O197" s="1318"/>
      <c r="P197" s="1210" t="s">
        <v>1082</v>
      </c>
      <c r="Q197" s="1211"/>
      <c r="R197" s="1181"/>
      <c r="S197" s="1182"/>
      <c r="T197" s="186"/>
    </row>
    <row r="198" spans="1:22" ht="21.75" customHeight="1" thickTop="1">
      <c r="A198" s="1282" t="s">
        <v>635</v>
      </c>
      <c r="B198" s="1283"/>
      <c r="C198" s="1283"/>
      <c r="D198" s="1283"/>
      <c r="E198" s="1283"/>
      <c r="F198" s="1283"/>
      <c r="G198" s="1283"/>
      <c r="H198" s="1284"/>
      <c r="I198" s="1276" t="s">
        <v>1047</v>
      </c>
      <c r="J198" s="1283"/>
      <c r="K198" s="1272"/>
      <c r="L198" s="1274"/>
      <c r="M198" s="1285"/>
      <c r="N198" s="1283"/>
      <c r="O198" s="1283"/>
      <c r="P198" s="1439" t="s">
        <v>1082</v>
      </c>
      <c r="Q198" s="1440"/>
      <c r="R198" s="1428"/>
      <c r="S198" s="1429"/>
      <c r="T198" s="1430"/>
      <c r="U198" s="686">
        <f>IF(M198="","",IF(AB200=1,"O.K",IF(M198=P198,"「確認試験」の「アスファルト量」データが「現場配合試験」のデータではありませんか？","")))</f>
      </c>
      <c r="V198" s="163"/>
    </row>
    <row r="199" spans="1:21" ht="21.75" customHeight="1">
      <c r="A199" s="188"/>
      <c r="B199" s="189"/>
      <c r="C199" s="1209" t="s">
        <v>1048</v>
      </c>
      <c r="D199" s="1209"/>
      <c r="E199" s="1209"/>
      <c r="F199" s="1209"/>
      <c r="G199" s="1209"/>
      <c r="H199" s="1213"/>
      <c r="I199" s="1208" t="s">
        <v>1049</v>
      </c>
      <c r="J199" s="1209"/>
      <c r="K199" s="1206"/>
      <c r="L199" s="1207"/>
      <c r="M199" s="1285"/>
      <c r="N199" s="1283"/>
      <c r="O199" s="1283"/>
      <c r="P199" s="1190" t="s">
        <v>1080</v>
      </c>
      <c r="Q199" s="1191"/>
      <c r="R199" s="1209"/>
      <c r="S199" s="1213"/>
      <c r="T199" s="183"/>
      <c r="U199" s="686">
        <f>IF(M198="","",IF(AB200=1,"O.K",IF(M198=P198,"「アスファルト抽出試験」のデータを入力してください。","")))</f>
      </c>
    </row>
    <row r="200" spans="1:28" ht="21.75" customHeight="1">
      <c r="A200" s="140" t="s">
        <v>1050</v>
      </c>
      <c r="B200" s="178" t="s">
        <v>1051</v>
      </c>
      <c r="C200" s="1209" t="s">
        <v>1052</v>
      </c>
      <c r="D200" s="1209"/>
      <c r="E200" s="1209"/>
      <c r="F200" s="1209"/>
      <c r="G200" s="1209"/>
      <c r="H200" s="1213"/>
      <c r="I200" s="1208" t="s">
        <v>1053</v>
      </c>
      <c r="J200" s="1209"/>
      <c r="K200" s="1206"/>
      <c r="L200" s="1207"/>
      <c r="M200" s="1285"/>
      <c r="N200" s="1283"/>
      <c r="O200" s="1283"/>
      <c r="P200" s="1190" t="s">
        <v>1083</v>
      </c>
      <c r="Q200" s="1191"/>
      <c r="R200" s="1209"/>
      <c r="S200" s="1213"/>
      <c r="T200" s="183"/>
      <c r="U200" s="686">
        <f>IF(M198="","",IF(AB200=1,"O.K",IF(M198=P198,"「アスファルト抽出試験」のデータの場合は「１」と入力してください。　→","")))</f>
      </c>
      <c r="Z200" s="687"/>
      <c r="AB200" s="122"/>
    </row>
    <row r="201" spans="1:20" ht="21.75" customHeight="1">
      <c r="A201" s="190" t="s">
        <v>892</v>
      </c>
      <c r="B201" s="178" t="s">
        <v>1054</v>
      </c>
      <c r="C201" s="1209" t="s">
        <v>1055</v>
      </c>
      <c r="D201" s="1209"/>
      <c r="E201" s="1209"/>
      <c r="F201" s="1209"/>
      <c r="G201" s="1209"/>
      <c r="H201" s="1213"/>
      <c r="I201" s="1208" t="s">
        <v>1056</v>
      </c>
      <c r="J201" s="1209"/>
      <c r="K201" s="1206"/>
      <c r="L201" s="1207"/>
      <c r="M201" s="1285"/>
      <c r="N201" s="1283"/>
      <c r="O201" s="1283"/>
      <c r="P201" s="1190" t="s">
        <v>1083</v>
      </c>
      <c r="Q201" s="1191"/>
      <c r="R201" s="1186" t="s">
        <v>1126</v>
      </c>
      <c r="S201" s="1176"/>
      <c r="T201" s="183"/>
    </row>
    <row r="202" spans="1:20" ht="21.75" customHeight="1">
      <c r="A202" s="140" t="s">
        <v>1057</v>
      </c>
      <c r="B202" s="178" t="s">
        <v>933</v>
      </c>
      <c r="C202" s="1209" t="s">
        <v>1058</v>
      </c>
      <c r="D202" s="1209"/>
      <c r="E202" s="1209"/>
      <c r="F202" s="1209"/>
      <c r="G202" s="1209"/>
      <c r="H202" s="1213"/>
      <c r="I202" s="1208" t="s">
        <v>1059</v>
      </c>
      <c r="J202" s="1209"/>
      <c r="K202" s="1206"/>
      <c r="L202" s="1207"/>
      <c r="M202" s="1285"/>
      <c r="N202" s="1283"/>
      <c r="O202" s="1283"/>
      <c r="P202" s="1190" t="s">
        <v>1084</v>
      </c>
      <c r="Q202" s="1191"/>
      <c r="R202" s="1186" t="s">
        <v>561</v>
      </c>
      <c r="S202" s="1176"/>
      <c r="T202" s="183"/>
    </row>
    <row r="203" spans="1:20" ht="21.75" customHeight="1">
      <c r="A203" s="140" t="s">
        <v>1060</v>
      </c>
      <c r="B203" s="178" t="s">
        <v>1061</v>
      </c>
      <c r="C203" s="1209" t="s">
        <v>1062</v>
      </c>
      <c r="D203" s="1209"/>
      <c r="E203" s="1209"/>
      <c r="F203" s="1209"/>
      <c r="G203" s="1209"/>
      <c r="H203" s="1213"/>
      <c r="I203" s="1208" t="s">
        <v>676</v>
      </c>
      <c r="J203" s="1209"/>
      <c r="K203" s="1206"/>
      <c r="L203" s="1207"/>
      <c r="M203" s="1285"/>
      <c r="N203" s="1283"/>
      <c r="O203" s="1283"/>
      <c r="P203" s="1190" t="s">
        <v>673</v>
      </c>
      <c r="Q203" s="1191"/>
      <c r="R203" s="1187">
        <v>4.9</v>
      </c>
      <c r="S203" s="1188"/>
      <c r="T203" s="183" t="s">
        <v>894</v>
      </c>
    </row>
    <row r="204" spans="1:20" ht="21.75" customHeight="1">
      <c r="A204" s="140" t="s">
        <v>1175</v>
      </c>
      <c r="B204" s="178" t="s">
        <v>1063</v>
      </c>
      <c r="C204" s="1209" t="s">
        <v>1064</v>
      </c>
      <c r="D204" s="1209"/>
      <c r="E204" s="1209"/>
      <c r="F204" s="1209"/>
      <c r="G204" s="1209"/>
      <c r="H204" s="1213"/>
      <c r="I204" s="1208" t="s">
        <v>677</v>
      </c>
      <c r="J204" s="1209"/>
      <c r="K204" s="1206"/>
      <c r="L204" s="1207"/>
      <c r="M204" s="1285"/>
      <c r="N204" s="1283"/>
      <c r="O204" s="1283"/>
      <c r="P204" s="1190" t="s">
        <v>673</v>
      </c>
      <c r="Q204" s="1191"/>
      <c r="R204" s="1186" t="s">
        <v>409</v>
      </c>
      <c r="S204" s="1176"/>
      <c r="T204" s="183"/>
    </row>
    <row r="205" spans="1:20" ht="21.75" customHeight="1">
      <c r="A205" s="191"/>
      <c r="B205" s="180"/>
      <c r="C205" s="1209" t="s">
        <v>1065</v>
      </c>
      <c r="D205" s="1209"/>
      <c r="E205" s="1209"/>
      <c r="F205" s="1209"/>
      <c r="G205" s="1209"/>
      <c r="H205" s="1213"/>
      <c r="I205" s="1208" t="s">
        <v>1066</v>
      </c>
      <c r="J205" s="1209"/>
      <c r="K205" s="1206"/>
      <c r="L205" s="1207"/>
      <c r="M205" s="1285"/>
      <c r="N205" s="1283"/>
      <c r="O205" s="1283"/>
      <c r="P205" s="1190" t="s">
        <v>1067</v>
      </c>
      <c r="Q205" s="1191"/>
      <c r="R205" s="1209"/>
      <c r="S205" s="1213"/>
      <c r="T205" s="183"/>
    </row>
    <row r="206" spans="1:20" ht="21.75" customHeight="1">
      <c r="A206" s="1212" t="s">
        <v>1068</v>
      </c>
      <c r="B206" s="1209"/>
      <c r="C206" s="1209"/>
      <c r="D206" s="1209"/>
      <c r="E206" s="1209"/>
      <c r="F206" s="1209"/>
      <c r="G206" s="1209"/>
      <c r="H206" s="1213"/>
      <c r="I206" s="1208" t="s">
        <v>1069</v>
      </c>
      <c r="J206" s="1209"/>
      <c r="K206" s="1206"/>
      <c r="L206" s="1207"/>
      <c r="M206" s="1285"/>
      <c r="N206" s="1283"/>
      <c r="O206" s="1283"/>
      <c r="P206" s="1190" t="s">
        <v>1070</v>
      </c>
      <c r="Q206" s="1191"/>
      <c r="R206" s="1209"/>
      <c r="S206" s="1213"/>
      <c r="T206" s="183"/>
    </row>
    <row r="207" spans="1:20" ht="21.75" customHeight="1">
      <c r="A207" s="1291" t="s">
        <v>1187</v>
      </c>
      <c r="B207" s="1292"/>
      <c r="C207" s="1224" t="s">
        <v>1132</v>
      </c>
      <c r="D207" s="1225"/>
      <c r="E207" s="1225"/>
      <c r="F207" s="1225"/>
      <c r="G207" s="1225"/>
      <c r="H207" s="1225"/>
      <c r="I207" s="1208" t="s">
        <v>1066</v>
      </c>
      <c r="J207" s="1209"/>
      <c r="K207" s="1206"/>
      <c r="L207" s="1207"/>
      <c r="M207" s="1285"/>
      <c r="N207" s="1283"/>
      <c r="O207" s="1283"/>
      <c r="P207" s="1190" t="s">
        <v>1070</v>
      </c>
      <c r="Q207" s="1191"/>
      <c r="R207" s="1176" t="s">
        <v>308</v>
      </c>
      <c r="S207" s="1177"/>
      <c r="T207" s="183"/>
    </row>
    <row r="208" spans="1:20" ht="21.75" customHeight="1">
      <c r="A208" s="1293"/>
      <c r="B208" s="1294"/>
      <c r="C208" s="1224" t="s">
        <v>644</v>
      </c>
      <c r="D208" s="1225"/>
      <c r="E208" s="1225"/>
      <c r="F208" s="1225"/>
      <c r="G208" s="1225"/>
      <c r="H208" s="1225"/>
      <c r="I208" s="1208" t="s">
        <v>1071</v>
      </c>
      <c r="J208" s="1209"/>
      <c r="K208" s="1206"/>
      <c r="L208" s="1207"/>
      <c r="M208" s="1285"/>
      <c r="N208" s="1283"/>
      <c r="O208" s="1283"/>
      <c r="P208" s="1190" t="s">
        <v>1070</v>
      </c>
      <c r="Q208" s="1191"/>
      <c r="R208" s="1286">
        <v>1500</v>
      </c>
      <c r="S208" s="1287"/>
      <c r="T208" s="183" t="s">
        <v>894</v>
      </c>
    </row>
    <row r="209" spans="1:20" ht="21.75" customHeight="1">
      <c r="A209" s="1295"/>
      <c r="B209" s="1296"/>
      <c r="C209" s="1224" t="s">
        <v>1133</v>
      </c>
      <c r="D209" s="1225"/>
      <c r="E209" s="1225"/>
      <c r="F209" s="1225"/>
      <c r="G209" s="1225"/>
      <c r="H209" s="1225"/>
      <c r="I209" s="1208" t="s">
        <v>1066</v>
      </c>
      <c r="J209" s="1209"/>
      <c r="K209" s="1206"/>
      <c r="L209" s="1207"/>
      <c r="M209" s="1285"/>
      <c r="N209" s="1283"/>
      <c r="O209" s="1283"/>
      <c r="P209" s="1190" t="s">
        <v>1070</v>
      </c>
      <c r="Q209" s="1191"/>
      <c r="R209" s="1176">
        <v>20</v>
      </c>
      <c r="S209" s="1177"/>
      <c r="T209" s="183" t="s">
        <v>309</v>
      </c>
    </row>
    <row r="210" spans="1:20" ht="21.75" customHeight="1">
      <c r="A210" s="1212" t="s">
        <v>697</v>
      </c>
      <c r="B210" s="1209"/>
      <c r="C210" s="1209"/>
      <c r="D210" s="1209"/>
      <c r="E210" s="1209"/>
      <c r="F210" s="1209"/>
      <c r="G210" s="1209"/>
      <c r="H210" s="1213"/>
      <c r="I210" s="1208" t="s">
        <v>678</v>
      </c>
      <c r="J210" s="1209"/>
      <c r="K210" s="1206"/>
      <c r="L210" s="1207"/>
      <c r="M210" s="1285"/>
      <c r="N210" s="1283"/>
      <c r="O210" s="1283"/>
      <c r="P210" s="1190" t="s">
        <v>673</v>
      </c>
      <c r="Q210" s="1191"/>
      <c r="R210" s="1209"/>
      <c r="S210" s="1213"/>
      <c r="T210" s="183"/>
    </row>
    <row r="211" spans="1:20" ht="21.75" customHeight="1" thickBot="1">
      <c r="A211" s="1215" t="s">
        <v>1072</v>
      </c>
      <c r="B211" s="1192"/>
      <c r="C211" s="1192"/>
      <c r="D211" s="1192"/>
      <c r="E211" s="1192"/>
      <c r="F211" s="1192"/>
      <c r="G211" s="1192"/>
      <c r="H211" s="1193"/>
      <c r="I211" s="1216" t="s">
        <v>1073</v>
      </c>
      <c r="J211" s="1192"/>
      <c r="K211" s="1217"/>
      <c r="L211" s="1218"/>
      <c r="M211" s="1285"/>
      <c r="N211" s="1283"/>
      <c r="O211" s="1283"/>
      <c r="P211" s="1210" t="s">
        <v>1074</v>
      </c>
      <c r="Q211" s="1211"/>
      <c r="R211" s="1192"/>
      <c r="S211" s="1193"/>
      <c r="T211" s="192"/>
    </row>
    <row r="212" spans="1:20" ht="21.75" customHeight="1" thickBot="1">
      <c r="A212" s="1219" t="s">
        <v>1075</v>
      </c>
      <c r="B212" s="1220"/>
      <c r="C212" s="1220"/>
      <c r="D212" s="1220"/>
      <c r="E212" s="1220"/>
      <c r="F212" s="1220"/>
      <c r="G212" s="1220"/>
      <c r="H212" s="171"/>
      <c r="I212" s="1214" t="s">
        <v>679</v>
      </c>
      <c r="J212" s="1214"/>
      <c r="K212" s="530"/>
      <c r="L212" s="524" t="s">
        <v>968</v>
      </c>
      <c r="M212" s="562"/>
      <c r="N212" s="1214" t="s">
        <v>315</v>
      </c>
      <c r="O212" s="1214"/>
      <c r="P212" s="523"/>
      <c r="Q212" s="524" t="s">
        <v>969</v>
      </c>
      <c r="R212" s="562"/>
      <c r="S212" s="333"/>
      <c r="T212" s="407"/>
    </row>
    <row r="213" spans="1:20" ht="21.75" customHeight="1" thickBot="1">
      <c r="A213" s="1180" t="s">
        <v>1076</v>
      </c>
      <c r="B213" s="1151"/>
      <c r="C213" s="1151"/>
      <c r="D213" s="1151"/>
      <c r="E213" s="1151"/>
      <c r="F213" s="1151"/>
      <c r="G213" s="1151"/>
      <c r="H213" s="1444"/>
      <c r="I213" s="1445"/>
      <c r="J213" s="1445"/>
      <c r="K213" s="1445"/>
      <c r="L213" s="1445"/>
      <c r="M213" s="1445"/>
      <c r="N213" s="1445"/>
      <c r="O213" s="1445"/>
      <c r="P213" s="1445"/>
      <c r="Q213" s="1445"/>
      <c r="R213" s="1445"/>
      <c r="S213" s="1445"/>
      <c r="T213" s="1446"/>
    </row>
    <row r="214" spans="1:20" ht="21.75" customHeight="1" thickBot="1">
      <c r="A214" s="1180" t="s">
        <v>1077</v>
      </c>
      <c r="B214" s="1151"/>
      <c r="C214" s="1151"/>
      <c r="D214" s="1151"/>
      <c r="E214" s="1151"/>
      <c r="F214" s="1151"/>
      <c r="G214" s="1151"/>
      <c r="H214" s="1239" t="str">
        <f>'基本事項記入ｼｰﾄ'!$C$31</f>
        <v>○○　○○　  印</v>
      </c>
      <c r="I214" s="1153"/>
      <c r="J214" s="1153"/>
      <c r="K214" s="1153"/>
      <c r="L214" s="1240" t="s">
        <v>858</v>
      </c>
      <c r="M214" s="1151"/>
      <c r="N214" s="1151"/>
      <c r="O214" s="1151"/>
      <c r="P214" s="1239" t="str">
        <f>'基本事項記入ｼｰﾄ'!$C$32</f>
        <v>○○　○○○　　　印</v>
      </c>
      <c r="Q214" s="1153"/>
      <c r="R214" s="1153"/>
      <c r="S214" s="1153"/>
      <c r="T214" s="1244"/>
    </row>
    <row r="215" spans="1:20" ht="21.75" customHeight="1">
      <c r="A215" s="193"/>
      <c r="B215" s="1189" t="s">
        <v>1078</v>
      </c>
      <c r="C215" s="1189"/>
      <c r="D215" s="1189"/>
      <c r="E215" s="1189"/>
      <c r="F215" s="1189"/>
      <c r="G215" s="1189"/>
      <c r="H215" s="1189"/>
      <c r="I215" s="1189"/>
      <c r="J215" s="1189"/>
      <c r="K215" s="1189"/>
      <c r="L215" s="1189"/>
      <c r="M215" s="1189"/>
      <c r="N215" s="1189"/>
      <c r="O215" s="1189"/>
      <c r="P215" s="1189"/>
      <c r="Q215" s="1189"/>
      <c r="R215" s="1189"/>
      <c r="S215" s="1189"/>
      <c r="T215" s="1189"/>
    </row>
    <row r="216" ht="13.5">
      <c r="K216" s="163">
        <v>4</v>
      </c>
    </row>
    <row r="217" ht="13.5">
      <c r="R217" t="s">
        <v>973</v>
      </c>
    </row>
    <row r="218" spans="3:20" ht="21.75" customHeight="1">
      <c r="C218" s="1116" t="s">
        <v>974</v>
      </c>
      <c r="D218" s="1172"/>
      <c r="E218" s="1172"/>
      <c r="F218" s="1172"/>
      <c r="G218" s="1172"/>
      <c r="H218" s="1172"/>
      <c r="I218" s="1172"/>
      <c r="J218" s="1172"/>
      <c r="K218" s="1172"/>
      <c r="L218" s="1172"/>
      <c r="M218" s="1172"/>
      <c r="N218" s="1172"/>
      <c r="O218" s="1172"/>
      <c r="P218" s="1172"/>
      <c r="Q218" s="1172"/>
      <c r="R218" s="117"/>
      <c r="S218" s="117"/>
      <c r="T218" s="117"/>
    </row>
    <row r="219" spans="3:20" ht="21.75" customHeight="1">
      <c r="C219" s="87"/>
      <c r="D219" s="88"/>
      <c r="E219" s="88"/>
      <c r="F219" s="88"/>
      <c r="G219" s="88"/>
      <c r="H219" s="88"/>
      <c r="I219" s="88"/>
      <c r="J219" s="88"/>
      <c r="K219" s="88"/>
      <c r="L219" s="88"/>
      <c r="M219" s="88"/>
      <c r="N219" s="88"/>
      <c r="O219" s="88"/>
      <c r="P219" s="88"/>
      <c r="Q219" s="88"/>
      <c r="R219" s="117"/>
      <c r="S219" s="117"/>
      <c r="T219" s="117"/>
    </row>
    <row r="220" ht="21.75" customHeight="1"/>
    <row r="221" spans="1:20" ht="21.75" customHeight="1" thickBot="1">
      <c r="A221" s="1228"/>
      <c r="B221" s="1228"/>
      <c r="C221" s="1228"/>
      <c r="D221" s="1228"/>
      <c r="E221" s="1228"/>
      <c r="F221" s="1229"/>
      <c r="G221" s="1228"/>
      <c r="H221" s="1228"/>
      <c r="I221" s="1228"/>
      <c r="J221" s="1228"/>
      <c r="K221" s="1228"/>
      <c r="L221" s="1228"/>
      <c r="M221" s="1228"/>
      <c r="N221" s="168"/>
      <c r="O221" s="1228"/>
      <c r="P221" s="1228"/>
      <c r="Q221" s="1228"/>
      <c r="R221" s="1228"/>
      <c r="S221" s="1228"/>
      <c r="T221" s="1228"/>
    </row>
    <row r="222" spans="1:20" ht="21.75" customHeight="1" thickBot="1">
      <c r="A222" s="1391" t="s">
        <v>825</v>
      </c>
      <c r="B222" s="1392"/>
      <c r="C222" s="1392"/>
      <c r="D222" s="1392"/>
      <c r="E222" s="1393"/>
      <c r="F222" s="1219" t="str">
        <f>'基本事項記入ｼｰﾄ'!$C$29</f>
        <v>**</v>
      </c>
      <c r="G222" s="1220"/>
      <c r="H222" s="1235"/>
      <c r="I222" s="1394" t="s">
        <v>975</v>
      </c>
      <c r="J222" s="1395"/>
      <c r="K222" s="1236" t="str">
        <f>'基本事項記入ｼｰﾄ'!$C$11</f>
        <v>△△　△△</v>
      </c>
      <c r="L222" s="1237"/>
      <c r="M222" s="1237"/>
      <c r="N222" s="1237"/>
      <c r="O222" s="1237"/>
      <c r="P222" s="1237"/>
      <c r="Q222" s="1237"/>
      <c r="R222" s="1237"/>
      <c r="S222" s="1237"/>
      <c r="T222" s="1238"/>
    </row>
    <row r="223" spans="1:25" ht="21.75" customHeight="1">
      <c r="A223" s="1389" t="s">
        <v>976</v>
      </c>
      <c r="B223" s="1390"/>
      <c r="C223" s="1390"/>
      <c r="D223" s="1390"/>
      <c r="E223" s="1390"/>
      <c r="F223" s="381"/>
      <c r="G223" s="382" t="s">
        <v>977</v>
      </c>
      <c r="H223" s="531" t="str">
        <f>'基本事項記入ｼｰﾄ'!$C$34</f>
        <v>**</v>
      </c>
      <c r="I223" s="1390" t="s">
        <v>822</v>
      </c>
      <c r="J223" s="1390"/>
      <c r="K223" s="1226" t="s">
        <v>1177</v>
      </c>
      <c r="L223" s="1227"/>
      <c r="M223" s="1226" t="s">
        <v>978</v>
      </c>
      <c r="N223" s="1227"/>
      <c r="O223" s="1226" t="s">
        <v>1178</v>
      </c>
      <c r="P223" s="1386"/>
      <c r="Q223" s="1386"/>
      <c r="R223" s="1386"/>
      <c r="S223" s="1386"/>
      <c r="T223" s="1387"/>
      <c r="W223" s="22">
        <f>IF(F223="","",F223)</f>
      </c>
      <c r="X223" s="22">
        <f>IF(W223="","",K223)</f>
      </c>
      <c r="Y223" s="22">
        <f>IF(W223="","",O223)</f>
      </c>
    </row>
    <row r="224" spans="1:23" ht="21.75" customHeight="1">
      <c r="A224" s="1201" t="s">
        <v>979</v>
      </c>
      <c r="B224" s="1202"/>
      <c r="C224" s="1202"/>
      <c r="D224" s="1202"/>
      <c r="E224" s="1202"/>
      <c r="F224" s="1358"/>
      <c r="G224" s="1388"/>
      <c r="H224" s="1388"/>
      <c r="I224" s="1388"/>
      <c r="J224" s="385" t="s">
        <v>980</v>
      </c>
      <c r="K224" s="1332" t="s">
        <v>981</v>
      </c>
      <c r="L224" s="1332"/>
      <c r="M224" s="1332"/>
      <c r="N224" s="1332"/>
      <c r="O224" s="1413">
        <v>50</v>
      </c>
      <c r="P224" s="1414"/>
      <c r="Q224" s="1414"/>
      <c r="R224" s="1414"/>
      <c r="S224" s="1414"/>
      <c r="T224" s="386" t="s">
        <v>982</v>
      </c>
      <c r="W224" s="88"/>
    </row>
    <row r="225" spans="1:20" ht="21.75" customHeight="1" thickBot="1">
      <c r="A225" s="1378" t="s">
        <v>983</v>
      </c>
      <c r="B225" s="1379"/>
      <c r="C225" s="1379"/>
      <c r="D225" s="1379"/>
      <c r="E225" s="1379"/>
      <c r="F225" s="1183"/>
      <c r="G225" s="1184"/>
      <c r="H225" s="1184"/>
      <c r="I225" s="1184"/>
      <c r="J225" s="1184"/>
      <c r="K225" s="1184"/>
      <c r="L225" s="1184"/>
      <c r="M225" s="1184"/>
      <c r="N225" s="1221"/>
      <c r="O225" s="1344" t="s">
        <v>984</v>
      </c>
      <c r="P225" s="1380"/>
      <c r="Q225" s="1381"/>
      <c r="R225" s="1411"/>
      <c r="S225" s="1380"/>
      <c r="T225" s="1412"/>
    </row>
    <row r="226" spans="1:20" ht="21.75" customHeight="1" thickTop="1">
      <c r="A226" s="1385" t="s">
        <v>985</v>
      </c>
      <c r="B226" s="1340"/>
      <c r="C226" s="1340"/>
      <c r="D226" s="1340"/>
      <c r="E226" s="1340"/>
      <c r="F226" s="1340"/>
      <c r="G226" s="1340"/>
      <c r="H226" s="1340"/>
      <c r="I226" s="1340"/>
      <c r="J226" s="1340"/>
      <c r="K226" s="1340"/>
      <c r="L226" s="1340"/>
      <c r="M226" s="1340"/>
      <c r="N226" s="1340"/>
      <c r="O226" s="1340" t="s">
        <v>986</v>
      </c>
      <c r="P226" s="1340"/>
      <c r="Q226" s="1340"/>
      <c r="R226" s="1340"/>
      <c r="S226" s="1340"/>
      <c r="T226" s="1371"/>
    </row>
    <row r="227" spans="1:20" ht="21.75" customHeight="1">
      <c r="A227" s="1377" t="s">
        <v>987</v>
      </c>
      <c r="B227" s="1332"/>
      <c r="C227" s="1332"/>
      <c r="D227" s="1332"/>
      <c r="E227" s="1202" t="s">
        <v>988</v>
      </c>
      <c r="F227" s="1202"/>
      <c r="G227" s="1332" t="s">
        <v>989</v>
      </c>
      <c r="H227" s="1332"/>
      <c r="I227" s="1332"/>
      <c r="J227" s="1332" t="s">
        <v>990</v>
      </c>
      <c r="K227" s="1332"/>
      <c r="L227" s="1332"/>
      <c r="M227" s="1332"/>
      <c r="N227" s="1332"/>
      <c r="O227" s="1332" t="s">
        <v>991</v>
      </c>
      <c r="P227" s="1332"/>
      <c r="Q227" s="1332" t="s">
        <v>988</v>
      </c>
      <c r="R227" s="1332"/>
      <c r="S227" s="1332" t="s">
        <v>992</v>
      </c>
      <c r="T227" s="1376"/>
    </row>
    <row r="228" spans="1:20" ht="21.75" customHeight="1">
      <c r="A228" s="1257"/>
      <c r="B228" s="1225"/>
      <c r="C228" s="1225"/>
      <c r="D228" s="1258"/>
      <c r="E228" s="1259"/>
      <c r="F228" s="1259"/>
      <c r="G228" s="1202"/>
      <c r="H228" s="1202"/>
      <c r="I228" s="1202"/>
      <c r="J228" s="1202"/>
      <c r="K228" s="1202"/>
      <c r="L228" s="1202"/>
      <c r="M228" s="1202"/>
      <c r="N228" s="1202"/>
      <c r="O228" s="1332" t="s">
        <v>993</v>
      </c>
      <c r="P228" s="1332"/>
      <c r="Q228" s="1202"/>
      <c r="R228" s="1202"/>
      <c r="S228" s="1202"/>
      <c r="T228" s="1372"/>
    </row>
    <row r="229" spans="1:20" ht="21.75" customHeight="1">
      <c r="A229" s="1257" t="s">
        <v>994</v>
      </c>
      <c r="B229" s="1225"/>
      <c r="C229" s="1225"/>
      <c r="D229" s="1258"/>
      <c r="E229" s="1259"/>
      <c r="F229" s="1259"/>
      <c r="G229" s="1202"/>
      <c r="H229" s="1202"/>
      <c r="I229" s="1202"/>
      <c r="J229" s="1202"/>
      <c r="K229" s="1202"/>
      <c r="L229" s="1202"/>
      <c r="M229" s="1202"/>
      <c r="N229" s="1202"/>
      <c r="O229" s="1332" t="s">
        <v>995</v>
      </c>
      <c r="P229" s="1332"/>
      <c r="Q229" s="1358"/>
      <c r="R229" s="1234"/>
      <c r="S229" s="1358"/>
      <c r="T229" s="1400"/>
    </row>
    <row r="230" spans="1:20" ht="21.75" customHeight="1">
      <c r="A230" s="1257" t="s">
        <v>996</v>
      </c>
      <c r="B230" s="1225"/>
      <c r="C230" s="1225"/>
      <c r="D230" s="1258"/>
      <c r="E230" s="1259"/>
      <c r="F230" s="1259"/>
      <c r="G230" s="1202"/>
      <c r="H230" s="1202"/>
      <c r="I230" s="1202"/>
      <c r="J230" s="1202"/>
      <c r="K230" s="1202"/>
      <c r="L230" s="1202"/>
      <c r="M230" s="1202"/>
      <c r="N230" s="1202"/>
      <c r="O230" s="1332" t="s">
        <v>1079</v>
      </c>
      <c r="P230" s="1332"/>
      <c r="Q230" s="1373"/>
      <c r="R230" s="1373"/>
      <c r="S230" s="1373"/>
      <c r="T230" s="1374"/>
    </row>
    <row r="231" spans="1:20" ht="21.75" customHeight="1">
      <c r="A231" s="1257" t="s">
        <v>997</v>
      </c>
      <c r="B231" s="1225"/>
      <c r="C231" s="1225"/>
      <c r="D231" s="1258"/>
      <c r="E231" s="1259"/>
      <c r="F231" s="1259"/>
      <c r="G231" s="1209"/>
      <c r="H231" s="1209"/>
      <c r="I231" s="1209"/>
      <c r="J231" s="1209"/>
      <c r="K231" s="1209"/>
      <c r="L231" s="1209"/>
      <c r="M231" s="1209"/>
      <c r="N231" s="1209"/>
      <c r="O231" s="1332" t="s">
        <v>400</v>
      </c>
      <c r="P231" s="1332"/>
      <c r="Q231" s="1373"/>
      <c r="R231" s="1373"/>
      <c r="S231" s="1373"/>
      <c r="T231" s="1374"/>
    </row>
    <row r="232" spans="1:20" ht="21.75" customHeight="1">
      <c r="A232" s="1257" t="s">
        <v>998</v>
      </c>
      <c r="B232" s="1225"/>
      <c r="C232" s="1225"/>
      <c r="D232" s="1258"/>
      <c r="E232" s="1259"/>
      <c r="F232" s="1259"/>
      <c r="G232" s="1209"/>
      <c r="H232" s="1209"/>
      <c r="I232" s="1209"/>
      <c r="J232" s="1209"/>
      <c r="K232" s="1209"/>
      <c r="L232" s="1209"/>
      <c r="M232" s="1209"/>
      <c r="N232" s="1209"/>
      <c r="O232" s="1332" t="s">
        <v>401</v>
      </c>
      <c r="P232" s="1332"/>
      <c r="Q232" s="1375"/>
      <c r="R232" s="1375"/>
      <c r="S232" s="1373"/>
      <c r="T232" s="1374"/>
    </row>
    <row r="233" spans="1:20" ht="21.75" customHeight="1">
      <c r="A233" s="1257" t="s">
        <v>402</v>
      </c>
      <c r="B233" s="1225"/>
      <c r="C233" s="1225"/>
      <c r="D233" s="1258"/>
      <c r="E233" s="1259"/>
      <c r="F233" s="1259"/>
      <c r="G233" s="1206"/>
      <c r="H233" s="1312"/>
      <c r="I233" s="1207"/>
      <c r="J233" s="1209"/>
      <c r="K233" s="1209"/>
      <c r="L233" s="1209"/>
      <c r="M233" s="1209"/>
      <c r="N233" s="1209"/>
      <c r="O233" s="1332" t="s">
        <v>403</v>
      </c>
      <c r="P233" s="1332"/>
      <c r="Q233" s="1373"/>
      <c r="R233" s="1373"/>
      <c r="S233" s="1373"/>
      <c r="T233" s="1374"/>
    </row>
    <row r="234" spans="1:20" ht="21.75" customHeight="1">
      <c r="A234" s="1257" t="s">
        <v>404</v>
      </c>
      <c r="B234" s="1225"/>
      <c r="C234" s="1225"/>
      <c r="D234" s="1258"/>
      <c r="E234" s="1259"/>
      <c r="F234" s="1259"/>
      <c r="G234" s="1209"/>
      <c r="H234" s="1209"/>
      <c r="I234" s="1209"/>
      <c r="J234" s="1209"/>
      <c r="K234" s="1209"/>
      <c r="L234" s="1209"/>
      <c r="M234" s="1209"/>
      <c r="N234" s="1209"/>
      <c r="O234" s="1202"/>
      <c r="P234" s="1202"/>
      <c r="Q234" s="1373"/>
      <c r="R234" s="1373"/>
      <c r="S234" s="1373"/>
      <c r="T234" s="1374"/>
    </row>
    <row r="235" spans="1:20" ht="21.75" customHeight="1">
      <c r="A235" s="1260" t="s">
        <v>405</v>
      </c>
      <c r="B235" s="1261"/>
      <c r="C235" s="1261"/>
      <c r="D235" s="1261"/>
      <c r="E235" s="1259"/>
      <c r="F235" s="1259"/>
      <c r="G235" s="1209"/>
      <c r="H235" s="1209"/>
      <c r="I235" s="1209"/>
      <c r="J235" s="1209"/>
      <c r="K235" s="1209"/>
      <c r="L235" s="1209"/>
      <c r="M235" s="1209"/>
      <c r="N235" s="1209"/>
      <c r="O235" s="1332" t="s">
        <v>999</v>
      </c>
      <c r="P235" s="1332"/>
      <c r="Q235" s="1373"/>
      <c r="R235" s="1373"/>
      <c r="S235" s="1373"/>
      <c r="T235" s="1374"/>
    </row>
    <row r="236" spans="1:20" ht="21.75" customHeight="1">
      <c r="A236" s="1260" t="s">
        <v>406</v>
      </c>
      <c r="B236" s="1261"/>
      <c r="C236" s="1261"/>
      <c r="D236" s="1261"/>
      <c r="E236" s="1259"/>
      <c r="F236" s="1259"/>
      <c r="G236" s="1209"/>
      <c r="H236" s="1209"/>
      <c r="I236" s="1209"/>
      <c r="J236" s="1209"/>
      <c r="K236" s="1209"/>
      <c r="L236" s="1209"/>
      <c r="M236" s="1209"/>
      <c r="N236" s="1209"/>
      <c r="O236" s="1332" t="s">
        <v>156</v>
      </c>
      <c r="P236" s="1332"/>
      <c r="Q236" s="1375"/>
      <c r="R236" s="1375"/>
      <c r="S236" s="1373"/>
      <c r="T236" s="1374"/>
    </row>
    <row r="237" spans="1:20" ht="21.75" customHeight="1">
      <c r="A237" s="1260" t="s">
        <v>574</v>
      </c>
      <c r="B237" s="1261"/>
      <c r="C237" s="1261"/>
      <c r="D237" s="1261"/>
      <c r="E237" s="1259"/>
      <c r="F237" s="1259"/>
      <c r="G237" s="1209"/>
      <c r="H237" s="1209"/>
      <c r="I237" s="1209"/>
      <c r="J237" s="1209"/>
      <c r="K237" s="1209"/>
      <c r="L237" s="1209"/>
      <c r="M237" s="1209"/>
      <c r="N237" s="1209"/>
      <c r="O237" s="1332" t="s">
        <v>1001</v>
      </c>
      <c r="P237" s="1332"/>
      <c r="Q237" s="1331"/>
      <c r="R237" s="1332"/>
      <c r="S237" s="1331"/>
      <c r="T237" s="1376"/>
    </row>
    <row r="238" spans="1:20" ht="21.75" customHeight="1">
      <c r="A238" s="1212"/>
      <c r="B238" s="1209"/>
      <c r="C238" s="1209"/>
      <c r="D238" s="1209"/>
      <c r="E238" s="1259"/>
      <c r="F238" s="1259"/>
      <c r="G238" s="1202"/>
      <c r="H238" s="1202"/>
      <c r="I238" s="1202"/>
      <c r="J238" s="1202"/>
      <c r="K238" s="1202"/>
      <c r="L238" s="1202"/>
      <c r="M238" s="1202"/>
      <c r="N238" s="1202"/>
      <c r="O238" s="1202"/>
      <c r="P238" s="1202"/>
      <c r="Q238" s="1202"/>
      <c r="R238" s="1202"/>
      <c r="S238" s="1202"/>
      <c r="T238" s="1372"/>
    </row>
    <row r="239" spans="1:20" ht="21.75" customHeight="1" thickBot="1">
      <c r="A239" s="1262" t="s">
        <v>1002</v>
      </c>
      <c r="B239" s="1263"/>
      <c r="C239" s="1263"/>
      <c r="D239" s="1263"/>
      <c r="E239" s="1264">
        <f>SUM(E228:F238)</f>
        <v>0</v>
      </c>
      <c r="F239" s="1264"/>
      <c r="G239" s="1181"/>
      <c r="H239" s="1181"/>
      <c r="I239" s="1181"/>
      <c r="J239" s="1181"/>
      <c r="K239" s="1181"/>
      <c r="L239" s="1181"/>
      <c r="M239" s="1181"/>
      <c r="N239" s="1181"/>
      <c r="O239" s="1183" t="s">
        <v>1002</v>
      </c>
      <c r="P239" s="1221"/>
      <c r="Q239" s="1264">
        <f>SUM(Q228:R238)</f>
        <v>0</v>
      </c>
      <c r="R239" s="1264"/>
      <c r="S239" s="1264">
        <f>SUM(S228:T238)</f>
        <v>0</v>
      </c>
      <c r="T239" s="1265"/>
    </row>
    <row r="240" spans="1:20" ht="21.75" customHeight="1" thickTop="1">
      <c r="A240" s="1365"/>
      <c r="B240" s="1366"/>
      <c r="C240" s="1367" t="s">
        <v>1038</v>
      </c>
      <c r="D240" s="1368"/>
      <c r="E240" s="1368"/>
      <c r="F240" s="1369"/>
      <c r="G240" s="1367" t="s">
        <v>1039</v>
      </c>
      <c r="H240" s="1370"/>
      <c r="I240" s="1370"/>
      <c r="J240" s="1348"/>
      <c r="K240" s="1367" t="s">
        <v>1040</v>
      </c>
      <c r="L240" s="1369"/>
      <c r="M240" s="1340" t="s">
        <v>1041</v>
      </c>
      <c r="N240" s="1340"/>
      <c r="O240" s="1340"/>
      <c r="P240" s="1340" t="s">
        <v>1042</v>
      </c>
      <c r="Q240" s="1340"/>
      <c r="R240" s="1340" t="s">
        <v>1043</v>
      </c>
      <c r="S240" s="1340"/>
      <c r="T240" s="1371"/>
    </row>
    <row r="241" spans="1:20" ht="21.75" customHeight="1">
      <c r="A241" s="1359" t="s">
        <v>1254</v>
      </c>
      <c r="B241" s="1360"/>
      <c r="C241" s="1364">
        <v>37.5</v>
      </c>
      <c r="D241" s="1361"/>
      <c r="E241" s="392"/>
      <c r="F241" s="385" t="s">
        <v>1255</v>
      </c>
      <c r="G241" s="1213" t="s">
        <v>1256</v>
      </c>
      <c r="H241" s="1269"/>
      <c r="I241" s="147" t="s">
        <v>1256</v>
      </c>
      <c r="J241" s="254" t="s">
        <v>1256</v>
      </c>
      <c r="K241" s="1203"/>
      <c r="L241" s="1204"/>
      <c r="M241" s="1190"/>
      <c r="N241" s="1191"/>
      <c r="O241" s="1191"/>
      <c r="P241" s="1331" t="s">
        <v>1257</v>
      </c>
      <c r="Q241" s="1332"/>
      <c r="R241" s="1202"/>
      <c r="S241" s="1203"/>
      <c r="T241" s="393"/>
    </row>
    <row r="242" spans="1:20" ht="21.75" customHeight="1">
      <c r="A242" s="1359" t="s">
        <v>1258</v>
      </c>
      <c r="B242" s="1360"/>
      <c r="C242" s="1364">
        <v>31.5</v>
      </c>
      <c r="D242" s="1361"/>
      <c r="E242" s="392"/>
      <c r="F242" s="385" t="s">
        <v>1255</v>
      </c>
      <c r="G242" s="1213"/>
      <c r="H242" s="1269"/>
      <c r="I242" s="181"/>
      <c r="J242" s="254"/>
      <c r="K242" s="1203"/>
      <c r="L242" s="1204"/>
      <c r="M242" s="1190"/>
      <c r="N242" s="1191"/>
      <c r="O242" s="1191"/>
      <c r="P242" s="1331" t="s">
        <v>1257</v>
      </c>
      <c r="Q242" s="1332"/>
      <c r="R242" s="1202"/>
      <c r="S242" s="1203"/>
      <c r="T242" s="393"/>
    </row>
    <row r="243" spans="1:20" ht="21.75" customHeight="1">
      <c r="A243" s="1359" t="s">
        <v>1259</v>
      </c>
      <c r="B243" s="1360"/>
      <c r="C243" s="1364">
        <v>26.5</v>
      </c>
      <c r="D243" s="1361"/>
      <c r="E243" s="392"/>
      <c r="F243" s="385" t="s">
        <v>1255</v>
      </c>
      <c r="G243" s="1213"/>
      <c r="H243" s="1269"/>
      <c r="I243" s="147" t="s">
        <v>1260</v>
      </c>
      <c r="J243" s="254"/>
      <c r="K243" s="1203"/>
      <c r="L243" s="1204"/>
      <c r="M243" s="1316"/>
      <c r="N243" s="1314"/>
      <c r="O243" s="1314"/>
      <c r="P243" s="1331" t="s">
        <v>1257</v>
      </c>
      <c r="Q243" s="1332"/>
      <c r="R243" s="1202"/>
      <c r="S243" s="1203"/>
      <c r="T243" s="393"/>
    </row>
    <row r="244" spans="1:20" ht="21.75" customHeight="1">
      <c r="A244" s="1359" t="s">
        <v>831</v>
      </c>
      <c r="B244" s="1360"/>
      <c r="C244" s="1364">
        <v>19</v>
      </c>
      <c r="D244" s="1361"/>
      <c r="E244" s="392"/>
      <c r="F244" s="385" t="s">
        <v>832</v>
      </c>
      <c r="G244" s="1213" t="s">
        <v>224</v>
      </c>
      <c r="H244" s="1269"/>
      <c r="I244" s="147">
        <v>100</v>
      </c>
      <c r="J244" s="254" t="s">
        <v>224</v>
      </c>
      <c r="K244" s="1335"/>
      <c r="L244" s="1336"/>
      <c r="M244" s="1316"/>
      <c r="N244" s="1314"/>
      <c r="O244" s="1314"/>
      <c r="P244" s="1331" t="s">
        <v>1080</v>
      </c>
      <c r="Q244" s="1332"/>
      <c r="R244" s="1202"/>
      <c r="S244" s="1203"/>
      <c r="T244" s="393"/>
    </row>
    <row r="245" spans="1:20" ht="21.75" customHeight="1">
      <c r="A245" s="1359" t="s">
        <v>833</v>
      </c>
      <c r="B245" s="1360"/>
      <c r="C245" s="1203">
        <v>13.2</v>
      </c>
      <c r="D245" s="1361"/>
      <c r="E245" s="391"/>
      <c r="F245" s="385" t="s">
        <v>834</v>
      </c>
      <c r="G245" s="1213">
        <v>95</v>
      </c>
      <c r="H245" s="1269"/>
      <c r="I245" s="147" t="s">
        <v>1045</v>
      </c>
      <c r="J245" s="254">
        <v>100</v>
      </c>
      <c r="K245" s="1335"/>
      <c r="L245" s="1336"/>
      <c r="M245" s="1316"/>
      <c r="N245" s="1314"/>
      <c r="O245" s="1314"/>
      <c r="P245" s="1331" t="s">
        <v>1081</v>
      </c>
      <c r="Q245" s="1332"/>
      <c r="R245" s="1202"/>
      <c r="S245" s="1203"/>
      <c r="T245" s="393"/>
    </row>
    <row r="246" spans="1:20" ht="21.75" customHeight="1">
      <c r="A246" s="1359" t="s">
        <v>844</v>
      </c>
      <c r="B246" s="1360"/>
      <c r="C246" s="1203">
        <v>4.75</v>
      </c>
      <c r="D246" s="1361"/>
      <c r="E246" s="391"/>
      <c r="F246" s="385" t="s">
        <v>832</v>
      </c>
      <c r="G246" s="1213">
        <v>55</v>
      </c>
      <c r="H246" s="1269"/>
      <c r="I246" s="147" t="s">
        <v>1044</v>
      </c>
      <c r="J246" s="254">
        <v>70</v>
      </c>
      <c r="K246" s="1335"/>
      <c r="L246" s="1336"/>
      <c r="M246" s="1316"/>
      <c r="N246" s="1314"/>
      <c r="O246" s="1314"/>
      <c r="P246" s="1331" t="s">
        <v>1080</v>
      </c>
      <c r="Q246" s="1332"/>
      <c r="R246" s="1202"/>
      <c r="S246" s="1203"/>
      <c r="T246" s="393"/>
    </row>
    <row r="247" spans="1:20" ht="21.75" customHeight="1">
      <c r="A247" s="1359" t="s">
        <v>837</v>
      </c>
      <c r="B247" s="1360"/>
      <c r="C247" s="1203">
        <v>2.36</v>
      </c>
      <c r="D247" s="1361"/>
      <c r="E247" s="391"/>
      <c r="F247" s="385" t="s">
        <v>832</v>
      </c>
      <c r="G247" s="1213">
        <v>35</v>
      </c>
      <c r="H247" s="1269"/>
      <c r="I247" s="147" t="s">
        <v>1044</v>
      </c>
      <c r="J247" s="254">
        <v>50</v>
      </c>
      <c r="K247" s="1335"/>
      <c r="L247" s="1336"/>
      <c r="M247" s="1316"/>
      <c r="N247" s="1314"/>
      <c r="O247" s="1314"/>
      <c r="P247" s="1331" t="s">
        <v>1080</v>
      </c>
      <c r="Q247" s="1332"/>
      <c r="R247" s="1332"/>
      <c r="S247" s="1358"/>
      <c r="T247" s="393"/>
    </row>
    <row r="248" spans="1:20" ht="21.75" customHeight="1">
      <c r="A248" s="1359" t="s">
        <v>838</v>
      </c>
      <c r="B248" s="1360"/>
      <c r="C248" s="1203">
        <v>600</v>
      </c>
      <c r="D248" s="1361"/>
      <c r="E248" s="391"/>
      <c r="F248" s="385" t="s">
        <v>877</v>
      </c>
      <c r="G248" s="1213">
        <v>18</v>
      </c>
      <c r="H248" s="1269"/>
      <c r="I248" s="147" t="s">
        <v>1044</v>
      </c>
      <c r="J248" s="254">
        <v>30</v>
      </c>
      <c r="K248" s="1335"/>
      <c r="L248" s="1336"/>
      <c r="M248" s="1316"/>
      <c r="N248" s="1314"/>
      <c r="O248" s="1314"/>
      <c r="P248" s="1331" t="s">
        <v>1080</v>
      </c>
      <c r="Q248" s="1332"/>
      <c r="R248" s="1332"/>
      <c r="S248" s="1358"/>
      <c r="T248" s="393"/>
    </row>
    <row r="249" spans="1:20" ht="21.75" customHeight="1">
      <c r="A249" s="1359" t="s">
        <v>839</v>
      </c>
      <c r="B249" s="1360"/>
      <c r="C249" s="1203">
        <v>300</v>
      </c>
      <c r="D249" s="1361"/>
      <c r="E249" s="391"/>
      <c r="F249" s="385" t="s">
        <v>840</v>
      </c>
      <c r="G249" s="1213">
        <v>10</v>
      </c>
      <c r="H249" s="1269"/>
      <c r="I249" s="147" t="s">
        <v>1046</v>
      </c>
      <c r="J249" s="254">
        <v>21</v>
      </c>
      <c r="K249" s="1335"/>
      <c r="L249" s="1336"/>
      <c r="M249" s="1316"/>
      <c r="N249" s="1314"/>
      <c r="O249" s="1314"/>
      <c r="P249" s="1331" t="s">
        <v>1082</v>
      </c>
      <c r="Q249" s="1332"/>
      <c r="R249" s="1332"/>
      <c r="S249" s="1358"/>
      <c r="T249" s="393"/>
    </row>
    <row r="250" spans="1:20" ht="21.75" customHeight="1">
      <c r="A250" s="1359" t="s">
        <v>841</v>
      </c>
      <c r="B250" s="1360"/>
      <c r="C250" s="1203">
        <v>150</v>
      </c>
      <c r="D250" s="1361"/>
      <c r="E250" s="391"/>
      <c r="F250" s="385" t="s">
        <v>840</v>
      </c>
      <c r="G250" s="1213">
        <v>6</v>
      </c>
      <c r="H250" s="1269"/>
      <c r="I250" s="147" t="s">
        <v>1046</v>
      </c>
      <c r="J250" s="254">
        <v>16</v>
      </c>
      <c r="K250" s="1335"/>
      <c r="L250" s="1336"/>
      <c r="M250" s="1316"/>
      <c r="N250" s="1314"/>
      <c r="O250" s="1314"/>
      <c r="P250" s="1331" t="s">
        <v>1082</v>
      </c>
      <c r="Q250" s="1332"/>
      <c r="R250" s="1332"/>
      <c r="S250" s="1358"/>
      <c r="T250" s="393"/>
    </row>
    <row r="251" spans="1:20" ht="21.75" customHeight="1" thickBot="1">
      <c r="A251" s="1351" t="s">
        <v>842</v>
      </c>
      <c r="B251" s="1352"/>
      <c r="C251" s="1353">
        <v>75</v>
      </c>
      <c r="D251" s="1354"/>
      <c r="E251" s="395"/>
      <c r="F251" s="396" t="s">
        <v>840</v>
      </c>
      <c r="G251" s="1182">
        <v>4</v>
      </c>
      <c r="H251" s="1279"/>
      <c r="I251" s="176" t="s">
        <v>1046</v>
      </c>
      <c r="J251" s="255">
        <v>8</v>
      </c>
      <c r="K251" s="1409"/>
      <c r="L251" s="1410"/>
      <c r="M251" s="1317"/>
      <c r="N251" s="1318"/>
      <c r="O251" s="1318"/>
      <c r="P251" s="1357" t="s">
        <v>1082</v>
      </c>
      <c r="Q251" s="1343"/>
      <c r="R251" s="1343"/>
      <c r="S251" s="1344"/>
      <c r="T251" s="398"/>
    </row>
    <row r="252" spans="1:20" ht="21.75" customHeight="1" thickTop="1">
      <c r="A252" s="1345" t="s">
        <v>635</v>
      </c>
      <c r="B252" s="1346"/>
      <c r="C252" s="1346"/>
      <c r="D252" s="1346"/>
      <c r="E252" s="1346"/>
      <c r="F252" s="1346"/>
      <c r="G252" s="1346"/>
      <c r="H252" s="1347"/>
      <c r="I252" s="1348" t="s">
        <v>1047</v>
      </c>
      <c r="J252" s="1346"/>
      <c r="K252" s="1407"/>
      <c r="L252" s="1408"/>
      <c r="M252" s="1285"/>
      <c r="N252" s="1283"/>
      <c r="O252" s="1283"/>
      <c r="P252" s="1339" t="s">
        <v>1082</v>
      </c>
      <c r="Q252" s="1340"/>
      <c r="R252" s="1341"/>
      <c r="S252" s="1342"/>
      <c r="T252" s="399"/>
    </row>
    <row r="253" spans="1:20" ht="21.75" customHeight="1">
      <c r="A253" s="400"/>
      <c r="B253" s="401"/>
      <c r="C253" s="1202" t="s">
        <v>1048</v>
      </c>
      <c r="D253" s="1202"/>
      <c r="E253" s="1202"/>
      <c r="F253" s="1202"/>
      <c r="G253" s="1202"/>
      <c r="H253" s="1203"/>
      <c r="I253" s="1204" t="s">
        <v>1049</v>
      </c>
      <c r="J253" s="1202"/>
      <c r="K253" s="1335"/>
      <c r="L253" s="1336"/>
      <c r="M253" s="1222"/>
      <c r="N253" s="1223"/>
      <c r="O253" s="1223"/>
      <c r="P253" s="1331" t="s">
        <v>1080</v>
      </c>
      <c r="Q253" s="1332"/>
      <c r="R253" s="1202"/>
      <c r="S253" s="1203"/>
      <c r="T253" s="393"/>
    </row>
    <row r="254" spans="1:20" ht="21.75" customHeight="1">
      <c r="A254" s="388" t="s">
        <v>1050</v>
      </c>
      <c r="B254" s="389" t="s">
        <v>1051</v>
      </c>
      <c r="C254" s="1202" t="s">
        <v>1052</v>
      </c>
      <c r="D254" s="1202"/>
      <c r="E254" s="1202"/>
      <c r="F254" s="1202"/>
      <c r="G254" s="1202"/>
      <c r="H254" s="1203"/>
      <c r="I254" s="1204" t="s">
        <v>1053</v>
      </c>
      <c r="J254" s="1202"/>
      <c r="K254" s="1398"/>
      <c r="L254" s="1399"/>
      <c r="M254" s="1222"/>
      <c r="N254" s="1223"/>
      <c r="O254" s="1223"/>
      <c r="P254" s="1331" t="s">
        <v>1083</v>
      </c>
      <c r="Q254" s="1332"/>
      <c r="R254" s="1202"/>
      <c r="S254" s="1203"/>
      <c r="T254" s="393"/>
    </row>
    <row r="255" spans="1:20" ht="21.75" customHeight="1">
      <c r="A255" s="402" t="s">
        <v>892</v>
      </c>
      <c r="B255" s="389" t="s">
        <v>1054</v>
      </c>
      <c r="C255" s="1202" t="s">
        <v>1055</v>
      </c>
      <c r="D255" s="1202"/>
      <c r="E255" s="1202"/>
      <c r="F255" s="1202"/>
      <c r="G255" s="1202"/>
      <c r="H255" s="1203"/>
      <c r="I255" s="1204" t="s">
        <v>1056</v>
      </c>
      <c r="J255" s="1202"/>
      <c r="K255" s="1335"/>
      <c r="L255" s="1336"/>
      <c r="M255" s="1403"/>
      <c r="N255" s="1404"/>
      <c r="O255" s="1404"/>
      <c r="P255" s="1331" t="s">
        <v>1083</v>
      </c>
      <c r="Q255" s="1332"/>
      <c r="R255" s="1186" t="s">
        <v>1126</v>
      </c>
      <c r="S255" s="1176"/>
      <c r="T255" s="183"/>
    </row>
    <row r="256" spans="1:20" ht="21.75" customHeight="1">
      <c r="A256" s="388" t="s">
        <v>1057</v>
      </c>
      <c r="B256" s="389" t="s">
        <v>933</v>
      </c>
      <c r="C256" s="1202" t="s">
        <v>1058</v>
      </c>
      <c r="D256" s="1202"/>
      <c r="E256" s="1202"/>
      <c r="F256" s="1202"/>
      <c r="G256" s="1202"/>
      <c r="H256" s="1203"/>
      <c r="I256" s="1204" t="s">
        <v>1059</v>
      </c>
      <c r="J256" s="1202"/>
      <c r="K256" s="1362"/>
      <c r="L256" s="1363"/>
      <c r="M256" s="1403"/>
      <c r="N256" s="1404"/>
      <c r="O256" s="1404"/>
      <c r="P256" s="1331" t="s">
        <v>1084</v>
      </c>
      <c r="Q256" s="1332"/>
      <c r="R256" s="1186" t="s">
        <v>1252</v>
      </c>
      <c r="S256" s="1176"/>
      <c r="T256" s="183"/>
    </row>
    <row r="257" spans="1:20" ht="21.75" customHeight="1">
      <c r="A257" s="388" t="s">
        <v>1060</v>
      </c>
      <c r="B257" s="389" t="s">
        <v>1061</v>
      </c>
      <c r="C257" s="1202" t="s">
        <v>1062</v>
      </c>
      <c r="D257" s="1202"/>
      <c r="E257" s="1202"/>
      <c r="F257" s="1202"/>
      <c r="G257" s="1202"/>
      <c r="H257" s="1203"/>
      <c r="I257" s="1204" t="s">
        <v>1261</v>
      </c>
      <c r="J257" s="1202"/>
      <c r="K257" s="1335"/>
      <c r="L257" s="1336"/>
      <c r="M257" s="1405"/>
      <c r="N257" s="1406"/>
      <c r="O257" s="1406"/>
      <c r="P257" s="1331" t="s">
        <v>1257</v>
      </c>
      <c r="Q257" s="1332"/>
      <c r="R257" s="1187">
        <v>4.9</v>
      </c>
      <c r="S257" s="1188"/>
      <c r="T257" s="183" t="s">
        <v>894</v>
      </c>
    </row>
    <row r="258" spans="1:20" ht="21.75" customHeight="1">
      <c r="A258" s="388" t="s">
        <v>1258</v>
      </c>
      <c r="B258" s="389" t="s">
        <v>1063</v>
      </c>
      <c r="C258" s="1202" t="s">
        <v>1064</v>
      </c>
      <c r="D258" s="1202"/>
      <c r="E258" s="1202"/>
      <c r="F258" s="1202"/>
      <c r="G258" s="1202"/>
      <c r="H258" s="1203"/>
      <c r="I258" s="1204" t="s">
        <v>1262</v>
      </c>
      <c r="J258" s="1202"/>
      <c r="K258" s="1335"/>
      <c r="L258" s="1336"/>
      <c r="M258" s="1403"/>
      <c r="N258" s="1404"/>
      <c r="O258" s="1404"/>
      <c r="P258" s="1331" t="s">
        <v>1257</v>
      </c>
      <c r="Q258" s="1332"/>
      <c r="R258" s="1186" t="s">
        <v>1263</v>
      </c>
      <c r="S258" s="1176"/>
      <c r="T258" s="183"/>
    </row>
    <row r="259" spans="1:20" ht="21.75" customHeight="1">
      <c r="A259" s="403"/>
      <c r="B259" s="390"/>
      <c r="C259" s="1202" t="s">
        <v>1065</v>
      </c>
      <c r="D259" s="1202"/>
      <c r="E259" s="1202"/>
      <c r="F259" s="1202"/>
      <c r="G259" s="1202"/>
      <c r="H259" s="1203"/>
      <c r="I259" s="1204" t="s">
        <v>1066</v>
      </c>
      <c r="J259" s="1202"/>
      <c r="K259" s="1233"/>
      <c r="L259" s="1234"/>
      <c r="M259" s="1222"/>
      <c r="N259" s="1223"/>
      <c r="O259" s="1223"/>
      <c r="P259" s="1331" t="s">
        <v>1067</v>
      </c>
      <c r="Q259" s="1332"/>
      <c r="R259" s="1202"/>
      <c r="S259" s="1203"/>
      <c r="T259" s="393"/>
    </row>
    <row r="260" spans="1:20" ht="21.75" customHeight="1">
      <c r="A260" s="1201" t="s">
        <v>1068</v>
      </c>
      <c r="B260" s="1202"/>
      <c r="C260" s="1202"/>
      <c r="D260" s="1202"/>
      <c r="E260" s="1202"/>
      <c r="F260" s="1202"/>
      <c r="G260" s="1202"/>
      <c r="H260" s="1203"/>
      <c r="I260" s="1204" t="s">
        <v>1069</v>
      </c>
      <c r="J260" s="1202"/>
      <c r="K260" s="1233"/>
      <c r="L260" s="1234"/>
      <c r="M260" s="1222"/>
      <c r="N260" s="1223"/>
      <c r="O260" s="1223"/>
      <c r="P260" s="1331" t="s">
        <v>1070</v>
      </c>
      <c r="Q260" s="1332"/>
      <c r="R260" s="1202"/>
      <c r="S260" s="1203"/>
      <c r="T260" s="393"/>
    </row>
    <row r="261" spans="1:20" ht="21.75" customHeight="1">
      <c r="A261" s="1291" t="s">
        <v>166</v>
      </c>
      <c r="B261" s="1292"/>
      <c r="C261" s="1224" t="s">
        <v>1132</v>
      </c>
      <c r="D261" s="1225"/>
      <c r="E261" s="1225"/>
      <c r="F261" s="1225"/>
      <c r="G261" s="1225"/>
      <c r="H261" s="1225"/>
      <c r="I261" s="1208" t="s">
        <v>167</v>
      </c>
      <c r="J261" s="1209"/>
      <c r="K261" s="1213"/>
      <c r="L261" s="1208"/>
      <c r="M261" s="1222"/>
      <c r="N261" s="1223"/>
      <c r="O261" s="1223"/>
      <c r="P261" s="1190" t="s">
        <v>168</v>
      </c>
      <c r="Q261" s="1191"/>
      <c r="R261" s="1286"/>
      <c r="S261" s="1287"/>
      <c r="T261" s="183"/>
    </row>
    <row r="262" spans="1:20" ht="21.75" customHeight="1">
      <c r="A262" s="1293"/>
      <c r="B262" s="1294"/>
      <c r="C262" s="1224" t="s">
        <v>644</v>
      </c>
      <c r="D262" s="1225"/>
      <c r="E262" s="1225"/>
      <c r="F262" s="1225"/>
      <c r="G262" s="1225"/>
      <c r="H262" s="1225"/>
      <c r="I262" s="1208" t="s">
        <v>1071</v>
      </c>
      <c r="J262" s="1209"/>
      <c r="K262" s="1213"/>
      <c r="L262" s="1208"/>
      <c r="M262" s="1222"/>
      <c r="N262" s="1223"/>
      <c r="O262" s="1223"/>
      <c r="P262" s="1190" t="s">
        <v>1257</v>
      </c>
      <c r="Q262" s="1191"/>
      <c r="R262" s="1286"/>
      <c r="S262" s="1287"/>
      <c r="T262" s="183"/>
    </row>
    <row r="263" spans="1:20" ht="21.75" customHeight="1">
      <c r="A263" s="1295"/>
      <c r="B263" s="1296"/>
      <c r="C263" s="1224" t="s">
        <v>1133</v>
      </c>
      <c r="D263" s="1225"/>
      <c r="E263" s="1225"/>
      <c r="F263" s="1225"/>
      <c r="G263" s="1225"/>
      <c r="H263" s="1225"/>
      <c r="I263" s="1208" t="s">
        <v>169</v>
      </c>
      <c r="J263" s="1209"/>
      <c r="K263" s="1213"/>
      <c r="L263" s="1208"/>
      <c r="M263" s="1222"/>
      <c r="N263" s="1223"/>
      <c r="O263" s="1223"/>
      <c r="P263" s="1190" t="s">
        <v>1074</v>
      </c>
      <c r="Q263" s="1191"/>
      <c r="R263" s="1286"/>
      <c r="S263" s="1287"/>
      <c r="T263" s="183"/>
    </row>
    <row r="264" spans="1:20" ht="21.75" customHeight="1">
      <c r="A264" s="1201" t="s">
        <v>697</v>
      </c>
      <c r="B264" s="1202"/>
      <c r="C264" s="1202"/>
      <c r="D264" s="1202"/>
      <c r="E264" s="1202"/>
      <c r="F264" s="1202"/>
      <c r="G264" s="1202"/>
      <c r="H264" s="1203"/>
      <c r="I264" s="1204" t="s">
        <v>169</v>
      </c>
      <c r="J264" s="1202"/>
      <c r="K264" s="1233"/>
      <c r="L264" s="1234"/>
      <c r="M264" s="1222"/>
      <c r="N264" s="1223"/>
      <c r="O264" s="1223"/>
      <c r="P264" s="1331" t="s">
        <v>1074</v>
      </c>
      <c r="Q264" s="1332"/>
      <c r="R264" s="1202"/>
      <c r="S264" s="1203"/>
      <c r="T264" s="393"/>
    </row>
    <row r="265" spans="1:20" ht="21.75" customHeight="1" thickBot="1">
      <c r="A265" s="1205" t="s">
        <v>1072</v>
      </c>
      <c r="B265" s="1199"/>
      <c r="C265" s="1199"/>
      <c r="D265" s="1199"/>
      <c r="E265" s="1199"/>
      <c r="F265" s="1199"/>
      <c r="G265" s="1199"/>
      <c r="H265" s="1200"/>
      <c r="I265" s="1334" t="s">
        <v>1073</v>
      </c>
      <c r="J265" s="1199"/>
      <c r="K265" s="1401"/>
      <c r="L265" s="1402"/>
      <c r="M265" s="1211"/>
      <c r="N265" s="1192"/>
      <c r="O265" s="1192"/>
      <c r="P265" s="1197" t="s">
        <v>1074</v>
      </c>
      <c r="Q265" s="1198"/>
      <c r="R265" s="1199"/>
      <c r="S265" s="1200"/>
      <c r="T265" s="404"/>
    </row>
    <row r="266" spans="1:20" ht="21.75" customHeight="1" thickBot="1">
      <c r="A266" s="1219" t="s">
        <v>1075</v>
      </c>
      <c r="B266" s="1220"/>
      <c r="C266" s="1220"/>
      <c r="D266" s="1220"/>
      <c r="E266" s="1220"/>
      <c r="F266" s="1220"/>
      <c r="G266" s="1220"/>
      <c r="H266" s="171"/>
      <c r="I266" s="1214" t="s">
        <v>679</v>
      </c>
      <c r="J266" s="1214"/>
      <c r="K266" s="530"/>
      <c r="L266" s="524" t="s">
        <v>170</v>
      </c>
      <c r="M266" s="562"/>
      <c r="N266" s="1214" t="s">
        <v>315</v>
      </c>
      <c r="O266" s="1214"/>
      <c r="P266" s="523"/>
      <c r="Q266" s="524" t="s">
        <v>1264</v>
      </c>
      <c r="R266" s="562"/>
      <c r="S266" s="333"/>
      <c r="T266" s="407"/>
    </row>
    <row r="267" spans="1:20" ht="21.75" customHeight="1" thickBot="1">
      <c r="A267" s="1178" t="s">
        <v>1076</v>
      </c>
      <c r="B267" s="1179"/>
      <c r="C267" s="1179"/>
      <c r="D267" s="1179"/>
      <c r="E267" s="1179"/>
      <c r="F267" s="1179"/>
      <c r="G267" s="1179"/>
      <c r="H267" s="1194"/>
      <c r="I267" s="1195"/>
      <c r="J267" s="1195"/>
      <c r="K267" s="1195"/>
      <c r="L267" s="1195"/>
      <c r="M267" s="1195"/>
      <c r="N267" s="1195"/>
      <c r="O267" s="1195"/>
      <c r="P267" s="1195"/>
      <c r="Q267" s="1195"/>
      <c r="R267" s="1195"/>
      <c r="S267" s="1195"/>
      <c r="T267" s="1196"/>
    </row>
    <row r="268" spans="1:20" ht="21.75" customHeight="1" thickBot="1">
      <c r="A268" s="1180" t="s">
        <v>1077</v>
      </c>
      <c r="B268" s="1151"/>
      <c r="C268" s="1151"/>
      <c r="D268" s="1151"/>
      <c r="E268" s="1151"/>
      <c r="F268" s="1151"/>
      <c r="G268" s="1151"/>
      <c r="H268" s="1239" t="str">
        <f>'基本事項記入ｼｰﾄ'!$C$31</f>
        <v>○○　○○　  印</v>
      </c>
      <c r="I268" s="1153"/>
      <c r="J268" s="1153"/>
      <c r="K268" s="1153"/>
      <c r="L268" s="1240" t="s">
        <v>858</v>
      </c>
      <c r="M268" s="1151"/>
      <c r="N268" s="1151"/>
      <c r="O268" s="1151"/>
      <c r="P268" s="1239" t="str">
        <f>'基本事項記入ｼｰﾄ'!$C$32</f>
        <v>○○　○○○　　　印</v>
      </c>
      <c r="Q268" s="1153"/>
      <c r="R268" s="1153"/>
      <c r="S268" s="1153"/>
      <c r="T268" s="1244"/>
    </row>
    <row r="269" spans="1:20" ht="21.75" customHeight="1">
      <c r="A269" s="193"/>
      <c r="B269" s="1189" t="s">
        <v>1078</v>
      </c>
      <c r="C269" s="1189"/>
      <c r="D269" s="1189"/>
      <c r="E269" s="1189"/>
      <c r="F269" s="1189"/>
      <c r="G269" s="1189"/>
      <c r="H269" s="1189"/>
      <c r="I269" s="1189"/>
      <c r="J269" s="1189"/>
      <c r="K269" s="1189"/>
      <c r="L269" s="1189"/>
      <c r="M269" s="1189"/>
      <c r="N269" s="1189"/>
      <c r="O269" s="1189"/>
      <c r="P269" s="1189"/>
      <c r="Q269" s="1189"/>
      <c r="R269" s="1189"/>
      <c r="S269" s="1189"/>
      <c r="T269" s="1189"/>
    </row>
    <row r="270" ht="13.5">
      <c r="K270">
        <v>4</v>
      </c>
    </row>
    <row r="271" ht="13.5">
      <c r="R271" t="s">
        <v>973</v>
      </c>
    </row>
    <row r="272" spans="3:20" ht="21.75" customHeight="1">
      <c r="C272" s="1116" t="s">
        <v>974</v>
      </c>
      <c r="D272" s="1172"/>
      <c r="E272" s="1172"/>
      <c r="F272" s="1172"/>
      <c r="G272" s="1172"/>
      <c r="H272" s="1172"/>
      <c r="I272" s="1172"/>
      <c r="J272" s="1172"/>
      <c r="K272" s="1172"/>
      <c r="L272" s="1172"/>
      <c r="M272" s="1172"/>
      <c r="N272" s="1172"/>
      <c r="O272" s="1172"/>
      <c r="P272" s="1172"/>
      <c r="Q272" s="1172"/>
      <c r="R272" s="117"/>
      <c r="S272" s="117"/>
      <c r="T272" s="117"/>
    </row>
    <row r="273" spans="3:20" ht="21.75" customHeight="1">
      <c r="C273" s="87"/>
      <c r="D273" s="88"/>
      <c r="E273" s="88"/>
      <c r="F273" s="88"/>
      <c r="G273" s="88"/>
      <c r="H273" s="88"/>
      <c r="I273" s="88"/>
      <c r="J273" s="88"/>
      <c r="K273" s="88"/>
      <c r="L273" s="88"/>
      <c r="M273" s="88"/>
      <c r="N273" s="88"/>
      <c r="O273" s="88"/>
      <c r="P273" s="88"/>
      <c r="Q273" s="88"/>
      <c r="R273" s="117"/>
      <c r="S273" s="117"/>
      <c r="T273" s="117"/>
    </row>
    <row r="274" ht="21.75" customHeight="1"/>
    <row r="275" spans="1:20" ht="21.75" customHeight="1" thickBot="1">
      <c r="A275" s="1228"/>
      <c r="B275" s="1228"/>
      <c r="C275" s="1228"/>
      <c r="D275" s="1228"/>
      <c r="E275" s="1228"/>
      <c r="F275" s="1229"/>
      <c r="G275" s="1228"/>
      <c r="H275" s="1228"/>
      <c r="I275" s="1228"/>
      <c r="J275" s="1228"/>
      <c r="K275" s="1228"/>
      <c r="L275" s="1228"/>
      <c r="M275" s="1228"/>
      <c r="N275" s="168"/>
      <c r="O275" s="1228"/>
      <c r="P275" s="1228"/>
      <c r="Q275" s="1228"/>
      <c r="R275" s="1228"/>
      <c r="S275" s="1228"/>
      <c r="T275" s="1228"/>
    </row>
    <row r="276" spans="1:20" ht="21.75" customHeight="1" thickBot="1">
      <c r="A276" s="1230" t="s">
        <v>825</v>
      </c>
      <c r="B276" s="1231"/>
      <c r="C276" s="1231"/>
      <c r="D276" s="1231"/>
      <c r="E276" s="1232"/>
      <c r="F276" s="1219" t="str">
        <f>'基本事項記入ｼｰﾄ'!$C$29</f>
        <v>**</v>
      </c>
      <c r="G276" s="1220"/>
      <c r="H276" s="1235"/>
      <c r="I276" s="1219" t="s">
        <v>975</v>
      </c>
      <c r="J276" s="1235"/>
      <c r="K276" s="1236" t="str">
        <f>'基本事項記入ｼｰﾄ'!$C$11</f>
        <v>△△　△△</v>
      </c>
      <c r="L276" s="1237"/>
      <c r="M276" s="1237"/>
      <c r="N276" s="1237"/>
      <c r="O276" s="1237"/>
      <c r="P276" s="1237"/>
      <c r="Q276" s="1237"/>
      <c r="R276" s="1237"/>
      <c r="S276" s="1237"/>
      <c r="T276" s="1238"/>
    </row>
    <row r="277" spans="1:25" ht="21.75" customHeight="1">
      <c r="A277" s="1250" t="s">
        <v>976</v>
      </c>
      <c r="B277" s="1241"/>
      <c r="C277" s="1241"/>
      <c r="D277" s="1241"/>
      <c r="E277" s="1241"/>
      <c r="F277" s="170">
        <v>4</v>
      </c>
      <c r="G277" s="171" t="s">
        <v>977</v>
      </c>
      <c r="H277" s="531" t="str">
        <f>'基本事項記入ｼｰﾄ'!$C$34</f>
        <v>**</v>
      </c>
      <c r="I277" s="1241" t="s">
        <v>822</v>
      </c>
      <c r="J277" s="1241"/>
      <c r="K277" s="1226" t="s">
        <v>298</v>
      </c>
      <c r="L277" s="1227"/>
      <c r="M277" s="1242" t="s">
        <v>978</v>
      </c>
      <c r="N277" s="1243"/>
      <c r="O277" s="1242" t="s">
        <v>680</v>
      </c>
      <c r="P277" s="1248"/>
      <c r="Q277" s="1248"/>
      <c r="R277" s="1248"/>
      <c r="S277" s="1248"/>
      <c r="T277" s="1249"/>
      <c r="W277" s="22">
        <f>IF(F277="","",F277)</f>
        <v>4</v>
      </c>
      <c r="X277" s="22" t="str">
        <f>IF(W277="","",K277)</f>
        <v>Ｖ-06K-50</v>
      </c>
      <c r="Y277" s="22" t="str">
        <f>IF(W277="","",O277)</f>
        <v>②密粒度アスファルト混合物(13)改質Ⅱ型</v>
      </c>
    </row>
    <row r="278" spans="1:20" ht="21.75" customHeight="1">
      <c r="A278" s="1212" t="s">
        <v>979</v>
      </c>
      <c r="B278" s="1209"/>
      <c r="C278" s="1209"/>
      <c r="D278" s="1209"/>
      <c r="E278" s="1209"/>
      <c r="F278" s="1206"/>
      <c r="G278" s="1312"/>
      <c r="H278" s="1312"/>
      <c r="I278" s="1312"/>
      <c r="J278" s="174" t="s">
        <v>980</v>
      </c>
      <c r="K278" s="1191" t="s">
        <v>981</v>
      </c>
      <c r="L278" s="1191"/>
      <c r="M278" s="1191"/>
      <c r="N278" s="1191"/>
      <c r="O278" s="1435">
        <v>50</v>
      </c>
      <c r="P278" s="1436"/>
      <c r="Q278" s="1436"/>
      <c r="R278" s="1436"/>
      <c r="S278" s="1436"/>
      <c r="T278" s="175" t="s">
        <v>982</v>
      </c>
    </row>
    <row r="279" spans="1:20" ht="21.75" customHeight="1" thickBot="1">
      <c r="A279" s="1245" t="s">
        <v>983</v>
      </c>
      <c r="B279" s="1181"/>
      <c r="C279" s="1181"/>
      <c r="D279" s="1181"/>
      <c r="E279" s="1181"/>
      <c r="F279" s="1183"/>
      <c r="G279" s="1184"/>
      <c r="H279" s="1184"/>
      <c r="I279" s="1184"/>
      <c r="J279" s="1184"/>
      <c r="K279" s="1184"/>
      <c r="L279" s="1184"/>
      <c r="M279" s="1184"/>
      <c r="N279" s="1221"/>
      <c r="O279" s="1183" t="s">
        <v>984</v>
      </c>
      <c r="P279" s="1184"/>
      <c r="Q279" s="1221"/>
      <c r="R279" s="1313"/>
      <c r="S279" s="1184"/>
      <c r="T279" s="1185"/>
    </row>
    <row r="280" spans="1:20" ht="21.75" customHeight="1" thickTop="1">
      <c r="A280" s="1251" t="s">
        <v>985</v>
      </c>
      <c r="B280" s="1252"/>
      <c r="C280" s="1252"/>
      <c r="D280" s="1252"/>
      <c r="E280" s="1252"/>
      <c r="F280" s="1252"/>
      <c r="G280" s="1252"/>
      <c r="H280" s="1252"/>
      <c r="I280" s="1252"/>
      <c r="J280" s="1252"/>
      <c r="K280" s="1252"/>
      <c r="L280" s="1252"/>
      <c r="M280" s="1252"/>
      <c r="N280" s="1252"/>
      <c r="O280" s="1252" t="s">
        <v>986</v>
      </c>
      <c r="P280" s="1252"/>
      <c r="Q280" s="1252"/>
      <c r="R280" s="1252"/>
      <c r="S280" s="1252"/>
      <c r="T280" s="1253"/>
    </row>
    <row r="281" spans="1:20" ht="21.75" customHeight="1">
      <c r="A281" s="1254" t="s">
        <v>987</v>
      </c>
      <c r="B281" s="1191"/>
      <c r="C281" s="1191"/>
      <c r="D281" s="1191"/>
      <c r="E281" s="1209" t="s">
        <v>988</v>
      </c>
      <c r="F281" s="1209"/>
      <c r="G281" s="1191" t="s">
        <v>989</v>
      </c>
      <c r="H281" s="1191"/>
      <c r="I281" s="1191"/>
      <c r="J281" s="1191" t="s">
        <v>990</v>
      </c>
      <c r="K281" s="1191"/>
      <c r="L281" s="1191"/>
      <c r="M281" s="1191"/>
      <c r="N281" s="1191"/>
      <c r="O281" s="1191" t="s">
        <v>991</v>
      </c>
      <c r="P281" s="1191"/>
      <c r="Q281" s="1191" t="s">
        <v>988</v>
      </c>
      <c r="R281" s="1191"/>
      <c r="S281" s="1191" t="s">
        <v>992</v>
      </c>
      <c r="T281" s="1255"/>
    </row>
    <row r="282" spans="1:20" ht="21.75" customHeight="1">
      <c r="A282" s="1257"/>
      <c r="B282" s="1225"/>
      <c r="C282" s="1225"/>
      <c r="D282" s="1258"/>
      <c r="E282" s="1259"/>
      <c r="F282" s="1259"/>
      <c r="G282" s="1209"/>
      <c r="H282" s="1209"/>
      <c r="I282" s="1209"/>
      <c r="J282" s="1209"/>
      <c r="K282" s="1209"/>
      <c r="L282" s="1209"/>
      <c r="M282" s="1209"/>
      <c r="N282" s="1209"/>
      <c r="O282" s="1191" t="s">
        <v>993</v>
      </c>
      <c r="P282" s="1191"/>
      <c r="Q282" s="1209"/>
      <c r="R282" s="1209"/>
      <c r="S282" s="1209"/>
      <c r="T282" s="1256"/>
    </row>
    <row r="283" spans="1:20" ht="21.75" customHeight="1">
      <c r="A283" s="1257" t="s">
        <v>994</v>
      </c>
      <c r="B283" s="1225"/>
      <c r="C283" s="1225"/>
      <c r="D283" s="1258"/>
      <c r="E283" s="1259"/>
      <c r="F283" s="1259"/>
      <c r="G283" s="1209"/>
      <c r="H283" s="1209"/>
      <c r="I283" s="1209"/>
      <c r="J283" s="1209"/>
      <c r="K283" s="1209"/>
      <c r="L283" s="1209"/>
      <c r="M283" s="1209"/>
      <c r="N283" s="1209"/>
      <c r="O283" s="1191" t="s">
        <v>995</v>
      </c>
      <c r="P283" s="1191"/>
      <c r="Q283" s="1209"/>
      <c r="R283" s="1209"/>
      <c r="S283" s="1404"/>
      <c r="T283" s="1434"/>
    </row>
    <row r="284" spans="1:20" ht="21.75" customHeight="1">
      <c r="A284" s="1257" t="s">
        <v>996</v>
      </c>
      <c r="B284" s="1225"/>
      <c r="C284" s="1225"/>
      <c r="D284" s="1258"/>
      <c r="E284" s="1259"/>
      <c r="F284" s="1259"/>
      <c r="G284" s="1209"/>
      <c r="H284" s="1209"/>
      <c r="I284" s="1209"/>
      <c r="J284" s="1209"/>
      <c r="K284" s="1209"/>
      <c r="L284" s="1209"/>
      <c r="M284" s="1209"/>
      <c r="N284" s="1209"/>
      <c r="O284" s="1191" t="s">
        <v>1079</v>
      </c>
      <c r="P284" s="1191"/>
      <c r="Q284" s="1433"/>
      <c r="R284" s="1433"/>
      <c r="S284" s="1404"/>
      <c r="T284" s="1434"/>
    </row>
    <row r="285" spans="1:20" ht="21.75" customHeight="1">
      <c r="A285" s="1257" t="s">
        <v>997</v>
      </c>
      <c r="B285" s="1225"/>
      <c r="C285" s="1225"/>
      <c r="D285" s="1258"/>
      <c r="E285" s="1259"/>
      <c r="F285" s="1259"/>
      <c r="G285" s="1209"/>
      <c r="H285" s="1209"/>
      <c r="I285" s="1209"/>
      <c r="J285" s="1209"/>
      <c r="K285" s="1209"/>
      <c r="L285" s="1209"/>
      <c r="M285" s="1209"/>
      <c r="N285" s="1209"/>
      <c r="O285" s="1191" t="s">
        <v>400</v>
      </c>
      <c r="P285" s="1191"/>
      <c r="Q285" s="1433"/>
      <c r="R285" s="1433"/>
      <c r="S285" s="1404"/>
      <c r="T285" s="1434"/>
    </row>
    <row r="286" spans="1:20" ht="21.75" customHeight="1">
      <c r="A286" s="1257" t="s">
        <v>998</v>
      </c>
      <c r="B286" s="1225"/>
      <c r="C286" s="1225"/>
      <c r="D286" s="1258"/>
      <c r="E286" s="1259"/>
      <c r="F286" s="1259"/>
      <c r="G286" s="1209"/>
      <c r="H286" s="1209"/>
      <c r="I286" s="1209"/>
      <c r="J286" s="1209"/>
      <c r="K286" s="1209"/>
      <c r="L286" s="1209"/>
      <c r="M286" s="1209"/>
      <c r="N286" s="1209"/>
      <c r="O286" s="1191" t="s">
        <v>401</v>
      </c>
      <c r="P286" s="1191"/>
      <c r="Q286" s="1433"/>
      <c r="R286" s="1433"/>
      <c r="S286" s="1404"/>
      <c r="T286" s="1434"/>
    </row>
    <row r="287" spans="1:20" ht="21.75" customHeight="1">
      <c r="A287" s="1257" t="s">
        <v>402</v>
      </c>
      <c r="B287" s="1225"/>
      <c r="C287" s="1225"/>
      <c r="D287" s="1258"/>
      <c r="E287" s="1259"/>
      <c r="F287" s="1259"/>
      <c r="G287" s="1206"/>
      <c r="H287" s="1312"/>
      <c r="I287" s="1207"/>
      <c r="J287" s="1209"/>
      <c r="K287" s="1209"/>
      <c r="L287" s="1209"/>
      <c r="M287" s="1209"/>
      <c r="N287" s="1209"/>
      <c r="O287" s="1191" t="s">
        <v>403</v>
      </c>
      <c r="P287" s="1191"/>
      <c r="Q287" s="1433"/>
      <c r="R287" s="1433"/>
      <c r="S287" s="1404"/>
      <c r="T287" s="1434"/>
    </row>
    <row r="288" spans="1:20" ht="21.75" customHeight="1">
      <c r="A288" s="1257" t="s">
        <v>404</v>
      </c>
      <c r="B288" s="1225"/>
      <c r="C288" s="1225"/>
      <c r="D288" s="1258"/>
      <c r="E288" s="1259"/>
      <c r="F288" s="1259"/>
      <c r="G288" s="1209"/>
      <c r="H288" s="1209"/>
      <c r="I288" s="1209"/>
      <c r="J288" s="1209"/>
      <c r="K288" s="1209"/>
      <c r="L288" s="1209"/>
      <c r="M288" s="1209"/>
      <c r="N288" s="1209"/>
      <c r="O288" s="1209"/>
      <c r="P288" s="1209"/>
      <c r="Q288" s="1433"/>
      <c r="R288" s="1433"/>
      <c r="S288" s="1404"/>
      <c r="T288" s="1434"/>
    </row>
    <row r="289" spans="1:20" ht="21.75" customHeight="1">
      <c r="A289" s="1260" t="s">
        <v>405</v>
      </c>
      <c r="B289" s="1261"/>
      <c r="C289" s="1261"/>
      <c r="D289" s="1261"/>
      <c r="E289" s="1259"/>
      <c r="F289" s="1259"/>
      <c r="G289" s="1209"/>
      <c r="H289" s="1209"/>
      <c r="I289" s="1209"/>
      <c r="J289" s="1209"/>
      <c r="K289" s="1209"/>
      <c r="L289" s="1209"/>
      <c r="M289" s="1209"/>
      <c r="N289" s="1209"/>
      <c r="O289" s="1191" t="s">
        <v>999</v>
      </c>
      <c r="P289" s="1191"/>
      <c r="Q289" s="1433"/>
      <c r="R289" s="1433"/>
      <c r="S289" s="1404"/>
      <c r="T289" s="1434"/>
    </row>
    <row r="290" spans="1:20" ht="21.75" customHeight="1">
      <c r="A290" s="1260" t="s">
        <v>406</v>
      </c>
      <c r="B290" s="1261"/>
      <c r="C290" s="1261"/>
      <c r="D290" s="1261"/>
      <c r="E290" s="1259"/>
      <c r="F290" s="1259"/>
      <c r="G290" s="1209"/>
      <c r="H290" s="1209"/>
      <c r="I290" s="1209"/>
      <c r="J290" s="1209"/>
      <c r="K290" s="1209"/>
      <c r="L290" s="1209"/>
      <c r="M290" s="1209"/>
      <c r="N290" s="1209"/>
      <c r="O290" s="1191" t="s">
        <v>156</v>
      </c>
      <c r="P290" s="1191"/>
      <c r="Q290" s="1433"/>
      <c r="R290" s="1433"/>
      <c r="S290" s="1404"/>
      <c r="T290" s="1434"/>
    </row>
    <row r="291" spans="1:20" ht="21.75" customHeight="1">
      <c r="A291" s="1260" t="s">
        <v>574</v>
      </c>
      <c r="B291" s="1261"/>
      <c r="C291" s="1261"/>
      <c r="D291" s="1261"/>
      <c r="E291" s="1259"/>
      <c r="F291" s="1259"/>
      <c r="G291" s="1209"/>
      <c r="H291" s="1209"/>
      <c r="I291" s="1209"/>
      <c r="J291" s="1209"/>
      <c r="K291" s="1209"/>
      <c r="L291" s="1209"/>
      <c r="M291" s="1209"/>
      <c r="N291" s="1209"/>
      <c r="O291" s="1191" t="s">
        <v>670</v>
      </c>
      <c r="P291" s="1191"/>
      <c r="Q291" s="1433"/>
      <c r="R291" s="1433"/>
      <c r="S291" s="1431"/>
      <c r="T291" s="1432"/>
    </row>
    <row r="292" spans="1:20" ht="21.75" customHeight="1">
      <c r="A292" s="1212"/>
      <c r="B292" s="1209"/>
      <c r="C292" s="1209"/>
      <c r="D292" s="1209"/>
      <c r="E292" s="1259"/>
      <c r="F292" s="1259"/>
      <c r="G292" s="1209"/>
      <c r="H292" s="1209"/>
      <c r="I292" s="1209"/>
      <c r="J292" s="1209"/>
      <c r="K292" s="1209"/>
      <c r="L292" s="1209"/>
      <c r="M292" s="1209"/>
      <c r="N292" s="1209"/>
      <c r="O292" s="1209"/>
      <c r="P292" s="1209"/>
      <c r="Q292" s="1209"/>
      <c r="R292" s="1209"/>
      <c r="S292" s="1209"/>
      <c r="T292" s="1256"/>
    </row>
    <row r="293" spans="1:20" ht="21.75" customHeight="1" thickBot="1">
      <c r="A293" s="1262" t="s">
        <v>1002</v>
      </c>
      <c r="B293" s="1263"/>
      <c r="C293" s="1263"/>
      <c r="D293" s="1263"/>
      <c r="E293" s="1264">
        <f>SUM(E282:F292)</f>
        <v>0</v>
      </c>
      <c r="F293" s="1264"/>
      <c r="G293" s="1181"/>
      <c r="H293" s="1181"/>
      <c r="I293" s="1181"/>
      <c r="J293" s="1181"/>
      <c r="K293" s="1181"/>
      <c r="L293" s="1181"/>
      <c r="M293" s="1181"/>
      <c r="N293" s="1181"/>
      <c r="O293" s="1183" t="s">
        <v>1002</v>
      </c>
      <c r="P293" s="1221"/>
      <c r="Q293" s="1264">
        <f>SUM(Q282:R292)</f>
        <v>0</v>
      </c>
      <c r="R293" s="1264"/>
      <c r="S293" s="1264">
        <f>SUM(S282:T292)</f>
        <v>0</v>
      </c>
      <c r="T293" s="1265"/>
    </row>
    <row r="294" spans="1:20" ht="21.75" customHeight="1" thickTop="1">
      <c r="A294" s="1270"/>
      <c r="B294" s="1271"/>
      <c r="C294" s="1272" t="s">
        <v>1038</v>
      </c>
      <c r="D294" s="1273"/>
      <c r="E294" s="1273"/>
      <c r="F294" s="1274"/>
      <c r="G294" s="1272" t="s">
        <v>1039</v>
      </c>
      <c r="H294" s="1275"/>
      <c r="I294" s="1275"/>
      <c r="J294" s="1276"/>
      <c r="K294" s="1272" t="s">
        <v>1040</v>
      </c>
      <c r="L294" s="1274"/>
      <c r="M294" s="1252" t="s">
        <v>1041</v>
      </c>
      <c r="N294" s="1252"/>
      <c r="O294" s="1252"/>
      <c r="P294" s="1252" t="s">
        <v>1042</v>
      </c>
      <c r="Q294" s="1252"/>
      <c r="R294" s="1252" t="s">
        <v>1043</v>
      </c>
      <c r="S294" s="1252"/>
      <c r="T294" s="1253"/>
    </row>
    <row r="295" spans="1:20" ht="21.75" customHeight="1">
      <c r="A295" s="1266" t="s">
        <v>1265</v>
      </c>
      <c r="B295" s="1267"/>
      <c r="C295" s="1268">
        <v>37.5</v>
      </c>
      <c r="D295" s="1269"/>
      <c r="E295" s="182"/>
      <c r="F295" s="174" t="s">
        <v>1266</v>
      </c>
      <c r="G295" s="1213"/>
      <c r="H295" s="1269"/>
      <c r="I295" s="181"/>
      <c r="J295" s="174"/>
      <c r="K295" s="1206"/>
      <c r="L295" s="1207"/>
      <c r="M295" s="1190"/>
      <c r="N295" s="1191"/>
      <c r="O295" s="1191"/>
      <c r="P295" s="1190"/>
      <c r="Q295" s="1191"/>
      <c r="R295" s="1209"/>
      <c r="S295" s="1213"/>
      <c r="T295" s="183"/>
    </row>
    <row r="296" spans="1:20" ht="21.75" customHeight="1">
      <c r="A296" s="1266" t="s">
        <v>1267</v>
      </c>
      <c r="B296" s="1267"/>
      <c r="C296" s="1268">
        <v>31.5</v>
      </c>
      <c r="D296" s="1269"/>
      <c r="E296" s="182"/>
      <c r="F296" s="174" t="s">
        <v>1266</v>
      </c>
      <c r="G296" s="1213"/>
      <c r="H296" s="1269"/>
      <c r="I296" s="181"/>
      <c r="J296" s="174"/>
      <c r="K296" s="1206"/>
      <c r="L296" s="1207"/>
      <c r="M296" s="1190"/>
      <c r="N296" s="1191"/>
      <c r="O296" s="1191"/>
      <c r="P296" s="1190"/>
      <c r="Q296" s="1191"/>
      <c r="R296" s="1209"/>
      <c r="S296" s="1213"/>
      <c r="T296" s="183"/>
    </row>
    <row r="297" spans="1:20" ht="21.75" customHeight="1">
      <c r="A297" s="1266" t="s">
        <v>1268</v>
      </c>
      <c r="B297" s="1267"/>
      <c r="C297" s="1268">
        <v>26.5</v>
      </c>
      <c r="D297" s="1269"/>
      <c r="E297" s="182"/>
      <c r="F297" s="174" t="s">
        <v>1266</v>
      </c>
      <c r="G297" s="1213"/>
      <c r="H297" s="1269"/>
      <c r="I297" s="147" t="s">
        <v>1269</v>
      </c>
      <c r="J297" s="174"/>
      <c r="K297" s="1206"/>
      <c r="L297" s="1207"/>
      <c r="M297" s="1191"/>
      <c r="N297" s="1191"/>
      <c r="O297" s="1191"/>
      <c r="P297" s="1190"/>
      <c r="Q297" s="1191"/>
      <c r="R297" s="1209"/>
      <c r="S297" s="1213"/>
      <c r="T297" s="183"/>
    </row>
    <row r="298" spans="1:20" ht="21.75" customHeight="1">
      <c r="A298" s="1266" t="s">
        <v>831</v>
      </c>
      <c r="B298" s="1267"/>
      <c r="C298" s="1268">
        <v>19</v>
      </c>
      <c r="D298" s="1269"/>
      <c r="E298" s="182"/>
      <c r="F298" s="174" t="s">
        <v>832</v>
      </c>
      <c r="G298" s="1213" t="s">
        <v>682</v>
      </c>
      <c r="H298" s="1269"/>
      <c r="I298" s="147">
        <v>100</v>
      </c>
      <c r="J298" s="254" t="s">
        <v>682</v>
      </c>
      <c r="K298" s="1206"/>
      <c r="L298" s="1207"/>
      <c r="M298" s="1191"/>
      <c r="N298" s="1191"/>
      <c r="O298" s="1191"/>
      <c r="P298" s="1190"/>
      <c r="Q298" s="1191"/>
      <c r="R298" s="1209"/>
      <c r="S298" s="1213"/>
      <c r="T298" s="183"/>
    </row>
    <row r="299" spans="1:20" ht="21.75" customHeight="1">
      <c r="A299" s="1266" t="s">
        <v>833</v>
      </c>
      <c r="B299" s="1267"/>
      <c r="C299" s="1213">
        <v>13.2</v>
      </c>
      <c r="D299" s="1269"/>
      <c r="E299" s="181"/>
      <c r="F299" s="174" t="s">
        <v>834</v>
      </c>
      <c r="G299" s="1213">
        <v>95</v>
      </c>
      <c r="H299" s="1269"/>
      <c r="I299" s="147" t="s">
        <v>1045</v>
      </c>
      <c r="J299" s="254">
        <v>100</v>
      </c>
      <c r="K299" s="1206"/>
      <c r="L299" s="1207"/>
      <c r="M299" s="1191"/>
      <c r="N299" s="1191"/>
      <c r="O299" s="1191"/>
      <c r="P299" s="1190"/>
      <c r="Q299" s="1191"/>
      <c r="R299" s="1209"/>
      <c r="S299" s="1213"/>
      <c r="T299" s="183"/>
    </row>
    <row r="300" spans="1:20" ht="21.75" customHeight="1">
      <c r="A300" s="1266" t="s">
        <v>844</v>
      </c>
      <c r="B300" s="1267"/>
      <c r="C300" s="1213">
        <v>4.75</v>
      </c>
      <c r="D300" s="1269"/>
      <c r="E300" s="181"/>
      <c r="F300" s="174" t="s">
        <v>832</v>
      </c>
      <c r="G300" s="1213">
        <v>55</v>
      </c>
      <c r="H300" s="1269"/>
      <c r="I300" s="147" t="s">
        <v>1044</v>
      </c>
      <c r="J300" s="254">
        <v>70</v>
      </c>
      <c r="K300" s="1206"/>
      <c r="L300" s="1207"/>
      <c r="M300" s="1191"/>
      <c r="N300" s="1191"/>
      <c r="O300" s="1191"/>
      <c r="P300" s="1190"/>
      <c r="Q300" s="1191"/>
      <c r="R300" s="1209"/>
      <c r="S300" s="1213"/>
      <c r="T300" s="183"/>
    </row>
    <row r="301" spans="1:20" ht="21.75" customHeight="1">
      <c r="A301" s="1266" t="s">
        <v>837</v>
      </c>
      <c r="B301" s="1267"/>
      <c r="C301" s="1213">
        <v>2.36</v>
      </c>
      <c r="D301" s="1269"/>
      <c r="E301" s="181"/>
      <c r="F301" s="174" t="s">
        <v>832</v>
      </c>
      <c r="G301" s="1213">
        <v>35</v>
      </c>
      <c r="H301" s="1269"/>
      <c r="I301" s="147" t="s">
        <v>1044</v>
      </c>
      <c r="J301" s="254">
        <v>50</v>
      </c>
      <c r="K301" s="1206"/>
      <c r="L301" s="1207"/>
      <c r="M301" s="1191"/>
      <c r="N301" s="1191"/>
      <c r="O301" s="1191"/>
      <c r="P301" s="1190"/>
      <c r="Q301" s="1191"/>
      <c r="R301" s="1209"/>
      <c r="S301" s="1213"/>
      <c r="T301" s="183"/>
    </row>
    <row r="302" spans="1:20" ht="21.75" customHeight="1">
      <c r="A302" s="1266" t="s">
        <v>838</v>
      </c>
      <c r="B302" s="1267"/>
      <c r="C302" s="1213">
        <v>600</v>
      </c>
      <c r="D302" s="1269"/>
      <c r="E302" s="181"/>
      <c r="F302" s="174" t="s">
        <v>877</v>
      </c>
      <c r="G302" s="1213">
        <v>18</v>
      </c>
      <c r="H302" s="1269"/>
      <c r="I302" s="147" t="s">
        <v>1044</v>
      </c>
      <c r="J302" s="254">
        <v>30</v>
      </c>
      <c r="K302" s="1206"/>
      <c r="L302" s="1207"/>
      <c r="M302" s="1191"/>
      <c r="N302" s="1191"/>
      <c r="O302" s="1191"/>
      <c r="P302" s="1190"/>
      <c r="Q302" s="1191"/>
      <c r="R302" s="1209"/>
      <c r="S302" s="1213"/>
      <c r="T302" s="183"/>
    </row>
    <row r="303" spans="1:20" ht="21.75" customHeight="1">
      <c r="A303" s="1266" t="s">
        <v>839</v>
      </c>
      <c r="B303" s="1267"/>
      <c r="C303" s="1213">
        <v>300</v>
      </c>
      <c r="D303" s="1269"/>
      <c r="E303" s="181"/>
      <c r="F303" s="174" t="s">
        <v>840</v>
      </c>
      <c r="G303" s="1213">
        <v>10</v>
      </c>
      <c r="H303" s="1269"/>
      <c r="I303" s="147" t="s">
        <v>1046</v>
      </c>
      <c r="J303" s="254">
        <v>21</v>
      </c>
      <c r="K303" s="1206"/>
      <c r="L303" s="1207"/>
      <c r="M303" s="1191"/>
      <c r="N303" s="1191"/>
      <c r="O303" s="1191"/>
      <c r="P303" s="1190"/>
      <c r="Q303" s="1191"/>
      <c r="R303" s="1209"/>
      <c r="S303" s="1213"/>
      <c r="T303" s="183"/>
    </row>
    <row r="304" spans="1:20" ht="21.75" customHeight="1">
      <c r="A304" s="1266" t="s">
        <v>841</v>
      </c>
      <c r="B304" s="1267"/>
      <c r="C304" s="1213">
        <v>150</v>
      </c>
      <c r="D304" s="1269"/>
      <c r="E304" s="181"/>
      <c r="F304" s="174" t="s">
        <v>840</v>
      </c>
      <c r="G304" s="1213">
        <v>6</v>
      </c>
      <c r="H304" s="1269"/>
      <c r="I304" s="147" t="s">
        <v>1046</v>
      </c>
      <c r="J304" s="254">
        <v>16</v>
      </c>
      <c r="K304" s="1206"/>
      <c r="L304" s="1207"/>
      <c r="M304" s="1191"/>
      <c r="N304" s="1191"/>
      <c r="O304" s="1191"/>
      <c r="P304" s="1190"/>
      <c r="Q304" s="1191"/>
      <c r="R304" s="1209"/>
      <c r="S304" s="1213"/>
      <c r="T304" s="183"/>
    </row>
    <row r="305" spans="1:20" ht="21.75" customHeight="1" thickBot="1">
      <c r="A305" s="1277" t="s">
        <v>842</v>
      </c>
      <c r="B305" s="1278"/>
      <c r="C305" s="1182">
        <v>75</v>
      </c>
      <c r="D305" s="1279"/>
      <c r="E305" s="184"/>
      <c r="F305" s="185" t="s">
        <v>840</v>
      </c>
      <c r="G305" s="1182">
        <v>4</v>
      </c>
      <c r="H305" s="1279"/>
      <c r="I305" s="176" t="s">
        <v>1046</v>
      </c>
      <c r="J305" s="255">
        <v>8</v>
      </c>
      <c r="K305" s="1183"/>
      <c r="L305" s="1221"/>
      <c r="M305" s="1263"/>
      <c r="N305" s="1263"/>
      <c r="O305" s="1263"/>
      <c r="P305" s="1281"/>
      <c r="Q305" s="1263"/>
      <c r="R305" s="1181"/>
      <c r="S305" s="1182"/>
      <c r="T305" s="186"/>
    </row>
    <row r="306" spans="1:22" ht="21.75" customHeight="1" thickTop="1">
      <c r="A306" s="1282" t="s">
        <v>635</v>
      </c>
      <c r="B306" s="1283"/>
      <c r="C306" s="1283"/>
      <c r="D306" s="1283"/>
      <c r="E306" s="1283"/>
      <c r="F306" s="1283"/>
      <c r="G306" s="1283"/>
      <c r="H306" s="1284"/>
      <c r="I306" s="1276" t="s">
        <v>1047</v>
      </c>
      <c r="J306" s="1283"/>
      <c r="K306" s="1272"/>
      <c r="L306" s="1274"/>
      <c r="M306" s="1428"/>
      <c r="N306" s="1429"/>
      <c r="O306" s="1447"/>
      <c r="P306" s="1285"/>
      <c r="Q306" s="1252"/>
      <c r="R306" s="1428"/>
      <c r="S306" s="1429"/>
      <c r="T306" s="1430"/>
      <c r="U306" s="686">
        <f>IF(M306="","",IF(AB308=1,"O.K",IF(M306=P306,"「確認試験」の「アスファルト量」データが「現場配合試験」のデータではありませんか？","")))</f>
      </c>
      <c r="V306" s="163"/>
    </row>
    <row r="307" spans="1:21" ht="21.75" customHeight="1">
      <c r="A307" s="188"/>
      <c r="B307" s="189"/>
      <c r="C307" s="1209" t="s">
        <v>1048</v>
      </c>
      <c r="D307" s="1209"/>
      <c r="E307" s="1209"/>
      <c r="F307" s="1209"/>
      <c r="G307" s="1209"/>
      <c r="H307" s="1213"/>
      <c r="I307" s="1208" t="s">
        <v>1049</v>
      </c>
      <c r="J307" s="1209"/>
      <c r="K307" s="1206"/>
      <c r="L307" s="1207"/>
      <c r="M307" s="1191"/>
      <c r="N307" s="1191"/>
      <c r="O307" s="1191"/>
      <c r="P307" s="1190"/>
      <c r="Q307" s="1191"/>
      <c r="R307" s="1209"/>
      <c r="S307" s="1213"/>
      <c r="T307" s="183"/>
      <c r="U307" s="686">
        <f>IF(M306="","",IF(AB308=1,"O.K",IF(M306=P306,"「アスファルト抽出試験」のデータを入力してください。","")))</f>
      </c>
    </row>
    <row r="308" spans="1:28" ht="21.75" customHeight="1">
      <c r="A308" s="140" t="s">
        <v>1050</v>
      </c>
      <c r="B308" s="178" t="s">
        <v>1051</v>
      </c>
      <c r="C308" s="1209" t="s">
        <v>1052</v>
      </c>
      <c r="D308" s="1209"/>
      <c r="E308" s="1209"/>
      <c r="F308" s="1209"/>
      <c r="G308" s="1209"/>
      <c r="H308" s="1213"/>
      <c r="I308" s="1208" t="s">
        <v>1053</v>
      </c>
      <c r="J308" s="1209"/>
      <c r="K308" s="1206"/>
      <c r="L308" s="1207"/>
      <c r="M308" s="1191"/>
      <c r="N308" s="1191"/>
      <c r="O308" s="1191"/>
      <c r="P308" s="1190"/>
      <c r="Q308" s="1191"/>
      <c r="R308" s="1209"/>
      <c r="S308" s="1213"/>
      <c r="T308" s="183"/>
      <c r="U308" s="686">
        <f>IF(M306="","",IF(AB308=1,"O.K",IF(M306=P306,"「アスファルト抽出試験」のデータの場合は「１」と入力してください。　→","")))</f>
      </c>
      <c r="Z308" s="687"/>
      <c r="AB308" s="122"/>
    </row>
    <row r="309" spans="1:20" ht="21.75" customHeight="1">
      <c r="A309" s="190" t="s">
        <v>892</v>
      </c>
      <c r="B309" s="178" t="s">
        <v>1054</v>
      </c>
      <c r="C309" s="1209" t="s">
        <v>1055</v>
      </c>
      <c r="D309" s="1209"/>
      <c r="E309" s="1209"/>
      <c r="F309" s="1209"/>
      <c r="G309" s="1209"/>
      <c r="H309" s="1213"/>
      <c r="I309" s="1208" t="s">
        <v>1056</v>
      </c>
      <c r="J309" s="1209"/>
      <c r="K309" s="1206"/>
      <c r="L309" s="1207"/>
      <c r="M309" s="1191"/>
      <c r="N309" s="1191"/>
      <c r="O309" s="1191"/>
      <c r="P309" s="1190"/>
      <c r="Q309" s="1191"/>
      <c r="R309" s="1186" t="s">
        <v>1126</v>
      </c>
      <c r="S309" s="1176"/>
      <c r="T309" s="183"/>
    </row>
    <row r="310" spans="1:20" ht="21.75" customHeight="1">
      <c r="A310" s="140" t="s">
        <v>1057</v>
      </c>
      <c r="B310" s="178" t="s">
        <v>933</v>
      </c>
      <c r="C310" s="1209" t="s">
        <v>1058</v>
      </c>
      <c r="D310" s="1209"/>
      <c r="E310" s="1209"/>
      <c r="F310" s="1209"/>
      <c r="G310" s="1209"/>
      <c r="H310" s="1213"/>
      <c r="I310" s="1208" t="s">
        <v>1059</v>
      </c>
      <c r="J310" s="1209"/>
      <c r="K310" s="1206"/>
      <c r="L310" s="1207"/>
      <c r="M310" s="1191"/>
      <c r="N310" s="1191"/>
      <c r="O310" s="1191"/>
      <c r="P310" s="1190"/>
      <c r="Q310" s="1191"/>
      <c r="R310" s="1186" t="s">
        <v>1252</v>
      </c>
      <c r="S310" s="1176"/>
      <c r="T310" s="183"/>
    </row>
    <row r="311" spans="1:20" ht="21.75" customHeight="1">
      <c r="A311" s="140" t="s">
        <v>1060</v>
      </c>
      <c r="B311" s="178" t="s">
        <v>1061</v>
      </c>
      <c r="C311" s="1209" t="s">
        <v>1062</v>
      </c>
      <c r="D311" s="1209"/>
      <c r="E311" s="1209"/>
      <c r="F311" s="1209"/>
      <c r="G311" s="1209"/>
      <c r="H311" s="1213"/>
      <c r="I311" s="1208" t="s">
        <v>1270</v>
      </c>
      <c r="J311" s="1209"/>
      <c r="K311" s="1206"/>
      <c r="L311" s="1207"/>
      <c r="M311" s="1191"/>
      <c r="N311" s="1191"/>
      <c r="O311" s="1191"/>
      <c r="P311" s="1190"/>
      <c r="Q311" s="1191"/>
      <c r="R311" s="1187">
        <v>4.9</v>
      </c>
      <c r="S311" s="1188"/>
      <c r="T311" s="183" t="s">
        <v>894</v>
      </c>
    </row>
    <row r="312" spans="1:20" ht="21.75" customHeight="1">
      <c r="A312" s="140" t="s">
        <v>1267</v>
      </c>
      <c r="B312" s="178" t="s">
        <v>1063</v>
      </c>
      <c r="C312" s="1209" t="s">
        <v>1064</v>
      </c>
      <c r="D312" s="1209"/>
      <c r="E312" s="1209"/>
      <c r="F312" s="1209"/>
      <c r="G312" s="1209"/>
      <c r="H312" s="1213"/>
      <c r="I312" s="1208" t="s">
        <v>1271</v>
      </c>
      <c r="J312" s="1209"/>
      <c r="K312" s="1206"/>
      <c r="L312" s="1207"/>
      <c r="M312" s="1191"/>
      <c r="N312" s="1191"/>
      <c r="O312" s="1191"/>
      <c r="P312" s="1190"/>
      <c r="Q312" s="1191"/>
      <c r="R312" s="1186" t="s">
        <v>1272</v>
      </c>
      <c r="S312" s="1176"/>
      <c r="T312" s="183"/>
    </row>
    <row r="313" spans="1:20" ht="21.75" customHeight="1">
      <c r="A313" s="191"/>
      <c r="B313" s="180"/>
      <c r="C313" s="1209" t="s">
        <v>1065</v>
      </c>
      <c r="D313" s="1209"/>
      <c r="E313" s="1209"/>
      <c r="F313" s="1209"/>
      <c r="G313" s="1209"/>
      <c r="H313" s="1213"/>
      <c r="I313" s="1208" t="s">
        <v>1066</v>
      </c>
      <c r="J313" s="1209"/>
      <c r="K313" s="1206"/>
      <c r="L313" s="1207"/>
      <c r="M313" s="1191"/>
      <c r="N313" s="1191"/>
      <c r="O313" s="1191"/>
      <c r="P313" s="1190"/>
      <c r="Q313" s="1191"/>
      <c r="R313" s="1209"/>
      <c r="S313" s="1213"/>
      <c r="T313" s="183"/>
    </row>
    <row r="314" spans="1:20" ht="21.75" customHeight="1">
      <c r="A314" s="1212" t="s">
        <v>1068</v>
      </c>
      <c r="B314" s="1209"/>
      <c r="C314" s="1209"/>
      <c r="D314" s="1209"/>
      <c r="E314" s="1209"/>
      <c r="F314" s="1209"/>
      <c r="G314" s="1209"/>
      <c r="H314" s="1213"/>
      <c r="I314" s="1208" t="s">
        <v>1069</v>
      </c>
      <c r="J314" s="1209"/>
      <c r="K314" s="1206"/>
      <c r="L314" s="1207"/>
      <c r="M314" s="1191"/>
      <c r="N314" s="1191"/>
      <c r="O314" s="1191"/>
      <c r="P314" s="1190"/>
      <c r="Q314" s="1191"/>
      <c r="R314" s="1209"/>
      <c r="S314" s="1213"/>
      <c r="T314" s="183"/>
    </row>
    <row r="315" spans="1:20" ht="21.75" customHeight="1">
      <c r="A315" s="1291" t="s">
        <v>166</v>
      </c>
      <c r="B315" s="1292"/>
      <c r="C315" s="1224" t="s">
        <v>1132</v>
      </c>
      <c r="D315" s="1225"/>
      <c r="E315" s="1225"/>
      <c r="F315" s="1225"/>
      <c r="G315" s="1225"/>
      <c r="H315" s="1225"/>
      <c r="I315" s="1208" t="s">
        <v>167</v>
      </c>
      <c r="J315" s="1209"/>
      <c r="K315" s="1206"/>
      <c r="L315" s="1207"/>
      <c r="M315" s="1191"/>
      <c r="N315" s="1191"/>
      <c r="O315" s="1191"/>
      <c r="P315" s="1190"/>
      <c r="Q315" s="1191"/>
      <c r="R315" s="1176" t="s">
        <v>1273</v>
      </c>
      <c r="S315" s="1177"/>
      <c r="T315" s="183"/>
    </row>
    <row r="316" spans="1:20" ht="21.75" customHeight="1">
      <c r="A316" s="1293"/>
      <c r="B316" s="1294"/>
      <c r="C316" s="1224" t="s">
        <v>644</v>
      </c>
      <c r="D316" s="1225"/>
      <c r="E316" s="1225"/>
      <c r="F316" s="1225"/>
      <c r="G316" s="1225"/>
      <c r="H316" s="1225"/>
      <c r="I316" s="1208" t="s">
        <v>1071</v>
      </c>
      <c r="J316" s="1209"/>
      <c r="K316" s="1206"/>
      <c r="L316" s="1207"/>
      <c r="M316" s="1191"/>
      <c r="N316" s="1191"/>
      <c r="O316" s="1191"/>
      <c r="P316" s="1190"/>
      <c r="Q316" s="1191"/>
      <c r="R316" s="1286">
        <v>1500</v>
      </c>
      <c r="S316" s="1287"/>
      <c r="T316" s="183" t="s">
        <v>894</v>
      </c>
    </row>
    <row r="317" spans="1:20" ht="21.75" customHeight="1">
      <c r="A317" s="1295"/>
      <c r="B317" s="1296"/>
      <c r="C317" s="1224" t="s">
        <v>1133</v>
      </c>
      <c r="D317" s="1225"/>
      <c r="E317" s="1225"/>
      <c r="F317" s="1225"/>
      <c r="G317" s="1225"/>
      <c r="H317" s="1225"/>
      <c r="I317" s="1208" t="s">
        <v>169</v>
      </c>
      <c r="J317" s="1209"/>
      <c r="K317" s="1206"/>
      <c r="L317" s="1207"/>
      <c r="M317" s="1191"/>
      <c r="N317" s="1191"/>
      <c r="O317" s="1191"/>
      <c r="P317" s="1190"/>
      <c r="Q317" s="1191"/>
      <c r="R317" s="1176">
        <v>20</v>
      </c>
      <c r="S317" s="1177"/>
      <c r="T317" s="183" t="s">
        <v>309</v>
      </c>
    </row>
    <row r="318" spans="1:20" ht="21.75" customHeight="1">
      <c r="A318" s="1212" t="s">
        <v>697</v>
      </c>
      <c r="B318" s="1209"/>
      <c r="C318" s="1209"/>
      <c r="D318" s="1209"/>
      <c r="E318" s="1209"/>
      <c r="F318" s="1209"/>
      <c r="G318" s="1209"/>
      <c r="H318" s="1213"/>
      <c r="I318" s="1208" t="s">
        <v>1274</v>
      </c>
      <c r="J318" s="1209"/>
      <c r="K318" s="1206"/>
      <c r="L318" s="1207"/>
      <c r="M318" s="1191"/>
      <c r="N318" s="1191"/>
      <c r="O318" s="1191"/>
      <c r="P318" s="1190"/>
      <c r="Q318" s="1191"/>
      <c r="R318" s="1209"/>
      <c r="S318" s="1213"/>
      <c r="T318" s="183"/>
    </row>
    <row r="319" spans="1:20" ht="21.75" customHeight="1" thickBot="1">
      <c r="A319" s="1215" t="s">
        <v>1072</v>
      </c>
      <c r="B319" s="1192"/>
      <c r="C319" s="1192"/>
      <c r="D319" s="1192"/>
      <c r="E319" s="1192"/>
      <c r="F319" s="1192"/>
      <c r="G319" s="1192"/>
      <c r="H319" s="1193"/>
      <c r="I319" s="1216" t="s">
        <v>1073</v>
      </c>
      <c r="J319" s="1192"/>
      <c r="K319" s="1217" t="s">
        <v>683</v>
      </c>
      <c r="L319" s="1218"/>
      <c r="M319" s="1263"/>
      <c r="N319" s="1263"/>
      <c r="O319" s="1263"/>
      <c r="P319" s="1210"/>
      <c r="Q319" s="1211"/>
      <c r="R319" s="1192"/>
      <c r="S319" s="1193"/>
      <c r="T319" s="192"/>
    </row>
    <row r="320" spans="1:20" ht="21.75" customHeight="1" thickBot="1" thickTop="1">
      <c r="A320" s="1219" t="s">
        <v>1075</v>
      </c>
      <c r="B320" s="1220"/>
      <c r="C320" s="1220"/>
      <c r="D320" s="1220"/>
      <c r="E320" s="1220"/>
      <c r="F320" s="1220"/>
      <c r="G320" s="1220"/>
      <c r="H320" s="171"/>
      <c r="I320" s="1214" t="s">
        <v>679</v>
      </c>
      <c r="J320" s="1214"/>
      <c r="K320" s="530"/>
      <c r="L320" s="524" t="s">
        <v>170</v>
      </c>
      <c r="M320" s="562"/>
      <c r="N320" s="1214" t="s">
        <v>315</v>
      </c>
      <c r="O320" s="1214"/>
      <c r="P320" s="523"/>
      <c r="Q320" s="524" t="s">
        <v>1275</v>
      </c>
      <c r="R320" s="562"/>
      <c r="S320" s="333"/>
      <c r="T320" s="407"/>
    </row>
    <row r="321" spans="1:20" ht="21.75" customHeight="1" thickBot="1">
      <c r="A321" s="1180" t="s">
        <v>1076</v>
      </c>
      <c r="B321" s="1151"/>
      <c r="C321" s="1151"/>
      <c r="D321" s="1151"/>
      <c r="E321" s="1151"/>
      <c r="F321" s="1151"/>
      <c r="G321" s="1151"/>
      <c r="H321" s="1444"/>
      <c r="I321" s="1445"/>
      <c r="J321" s="1445"/>
      <c r="K321" s="1445"/>
      <c r="L321" s="1445"/>
      <c r="M321" s="1445"/>
      <c r="N321" s="1445"/>
      <c r="O321" s="1445"/>
      <c r="P321" s="1445"/>
      <c r="Q321" s="1445"/>
      <c r="R321" s="1445"/>
      <c r="S321" s="1445"/>
      <c r="T321" s="1446"/>
    </row>
    <row r="322" spans="1:20" ht="21.75" customHeight="1" thickBot="1">
      <c r="A322" s="1180" t="s">
        <v>1077</v>
      </c>
      <c r="B322" s="1151"/>
      <c r="C322" s="1151"/>
      <c r="D322" s="1151"/>
      <c r="E322" s="1151"/>
      <c r="F322" s="1151"/>
      <c r="G322" s="1151"/>
      <c r="H322" s="1239" t="str">
        <f>'基本事項記入ｼｰﾄ'!$C$31</f>
        <v>○○　○○　  印</v>
      </c>
      <c r="I322" s="1153"/>
      <c r="J322" s="1153"/>
      <c r="K322" s="1153"/>
      <c r="L322" s="1240" t="s">
        <v>858</v>
      </c>
      <c r="M322" s="1151"/>
      <c r="N322" s="1151"/>
      <c r="O322" s="1151"/>
      <c r="P322" s="1239" t="str">
        <f>'基本事項記入ｼｰﾄ'!$C$32</f>
        <v>○○　○○○　　　印</v>
      </c>
      <c r="Q322" s="1153"/>
      <c r="R322" s="1153"/>
      <c r="S322" s="1153"/>
      <c r="T322" s="1244"/>
    </row>
    <row r="323" spans="1:20" ht="21.75" customHeight="1">
      <c r="A323" s="193"/>
      <c r="B323" s="1189" t="s">
        <v>1078</v>
      </c>
      <c r="C323" s="1189"/>
      <c r="D323" s="1189"/>
      <c r="E323" s="1189"/>
      <c r="F323" s="1189"/>
      <c r="G323" s="1189"/>
      <c r="H323" s="1189"/>
      <c r="I323" s="1189"/>
      <c r="J323" s="1189"/>
      <c r="K323" s="1189"/>
      <c r="L323" s="1189"/>
      <c r="M323" s="1189"/>
      <c r="N323" s="1189"/>
      <c r="O323" s="1189"/>
      <c r="P323" s="1189"/>
      <c r="Q323" s="1189"/>
      <c r="R323" s="1189"/>
      <c r="S323" s="1189"/>
      <c r="T323" s="1189"/>
    </row>
    <row r="324" ht="13.5">
      <c r="K324">
        <v>4</v>
      </c>
    </row>
    <row r="325" ht="13.5">
      <c r="R325" t="s">
        <v>973</v>
      </c>
    </row>
    <row r="326" spans="3:20" ht="21.75" customHeight="1">
      <c r="C326" s="1116" t="s">
        <v>974</v>
      </c>
      <c r="D326" s="1172"/>
      <c r="E326" s="1172"/>
      <c r="F326" s="1172"/>
      <c r="G326" s="1172"/>
      <c r="H326" s="1172"/>
      <c r="I326" s="1172"/>
      <c r="J326" s="1172"/>
      <c r="K326" s="1172"/>
      <c r="L326" s="1172"/>
      <c r="M326" s="1172"/>
      <c r="N326" s="1172"/>
      <c r="O326" s="1172"/>
      <c r="P326" s="1172"/>
      <c r="Q326" s="1172"/>
      <c r="R326" s="117"/>
      <c r="S326" s="117"/>
      <c r="T326" s="117"/>
    </row>
    <row r="327" spans="3:20" ht="21.75" customHeight="1">
      <c r="C327" s="87"/>
      <c r="D327" s="88"/>
      <c r="E327" s="88"/>
      <c r="F327" s="88"/>
      <c r="G327" s="88"/>
      <c r="H327" s="88"/>
      <c r="I327" s="88"/>
      <c r="J327" s="88"/>
      <c r="K327" s="88"/>
      <c r="L327" s="88"/>
      <c r="M327" s="88"/>
      <c r="N327" s="88"/>
      <c r="O327" s="88"/>
      <c r="P327" s="88"/>
      <c r="Q327" s="88"/>
      <c r="R327" s="117"/>
      <c r="S327" s="117"/>
      <c r="T327" s="117"/>
    </row>
    <row r="328" ht="21.75" customHeight="1"/>
    <row r="329" spans="1:20" ht="21.75" customHeight="1" thickBot="1">
      <c r="A329" s="1228"/>
      <c r="B329" s="1228"/>
      <c r="C329" s="1228"/>
      <c r="D329" s="1228"/>
      <c r="E329" s="1228"/>
      <c r="F329" s="1229"/>
      <c r="G329" s="1228"/>
      <c r="H329" s="1228"/>
      <c r="I329" s="1228"/>
      <c r="J329" s="1228"/>
      <c r="K329" s="1228"/>
      <c r="L329" s="1228"/>
      <c r="M329" s="1228"/>
      <c r="N329" s="168"/>
      <c r="O329" s="1228"/>
      <c r="P329" s="1228"/>
      <c r="Q329" s="1228"/>
      <c r="R329" s="1228"/>
      <c r="S329" s="1228"/>
      <c r="T329" s="1228"/>
    </row>
    <row r="330" spans="1:20" ht="21.75" customHeight="1" thickBot="1">
      <c r="A330" s="1230" t="s">
        <v>825</v>
      </c>
      <c r="B330" s="1231"/>
      <c r="C330" s="1231"/>
      <c r="D330" s="1231"/>
      <c r="E330" s="1232"/>
      <c r="F330" s="1219" t="str">
        <f>'基本事項記入ｼｰﾄ'!$C$29</f>
        <v>**</v>
      </c>
      <c r="G330" s="1220"/>
      <c r="H330" s="1235"/>
      <c r="I330" s="1219" t="s">
        <v>975</v>
      </c>
      <c r="J330" s="1235"/>
      <c r="K330" s="1236" t="str">
        <f>'基本事項記入ｼｰﾄ'!$C$11</f>
        <v>△△　△△</v>
      </c>
      <c r="L330" s="1237"/>
      <c r="M330" s="1237"/>
      <c r="N330" s="1237"/>
      <c r="O330" s="1237"/>
      <c r="P330" s="1237"/>
      <c r="Q330" s="1237"/>
      <c r="R330" s="1237"/>
      <c r="S330" s="1237"/>
      <c r="T330" s="1238"/>
    </row>
    <row r="331" spans="1:25" ht="21.75" customHeight="1">
      <c r="A331" s="1250" t="s">
        <v>976</v>
      </c>
      <c r="B331" s="1241"/>
      <c r="C331" s="1241"/>
      <c r="D331" s="1241"/>
      <c r="E331" s="1241"/>
      <c r="F331" s="170"/>
      <c r="G331" s="171" t="s">
        <v>977</v>
      </c>
      <c r="H331" s="531" t="str">
        <f>'基本事項記入ｼｰﾄ'!$C$34</f>
        <v>**</v>
      </c>
      <c r="I331" s="1241" t="s">
        <v>822</v>
      </c>
      <c r="J331" s="1241"/>
      <c r="K331" s="1226" t="s">
        <v>299</v>
      </c>
      <c r="L331" s="1227"/>
      <c r="M331" s="1242" t="s">
        <v>978</v>
      </c>
      <c r="N331" s="1243"/>
      <c r="O331" s="1242" t="s">
        <v>310</v>
      </c>
      <c r="P331" s="1248"/>
      <c r="Q331" s="1248"/>
      <c r="R331" s="1248"/>
      <c r="S331" s="1248"/>
      <c r="T331" s="1249"/>
      <c r="W331" s="22">
        <f>IF(F331="","",F331)</f>
      </c>
      <c r="X331" s="22">
        <f>IF(W331="","",K331)</f>
      </c>
      <c r="Y331" s="22">
        <f>IF(W331="","",O331)</f>
      </c>
    </row>
    <row r="332" spans="1:20" ht="21.75" customHeight="1">
      <c r="A332" s="1212" t="s">
        <v>979</v>
      </c>
      <c r="B332" s="1209"/>
      <c r="C332" s="1209"/>
      <c r="D332" s="1209"/>
      <c r="E332" s="1209"/>
      <c r="F332" s="1209"/>
      <c r="G332" s="1209"/>
      <c r="H332" s="1209"/>
      <c r="I332" s="1213"/>
      <c r="J332" s="174" t="s">
        <v>980</v>
      </c>
      <c r="K332" s="1191" t="s">
        <v>981</v>
      </c>
      <c r="L332" s="1191"/>
      <c r="M332" s="1191"/>
      <c r="N332" s="1191"/>
      <c r="O332" s="1209">
        <v>50</v>
      </c>
      <c r="P332" s="1209"/>
      <c r="Q332" s="1209"/>
      <c r="R332" s="1209"/>
      <c r="S332" s="1213"/>
      <c r="T332" s="175" t="s">
        <v>982</v>
      </c>
    </row>
    <row r="333" spans="1:20" ht="21.75" customHeight="1" thickBot="1">
      <c r="A333" s="1245" t="s">
        <v>983</v>
      </c>
      <c r="B333" s="1181"/>
      <c r="C333" s="1181"/>
      <c r="D333" s="1181"/>
      <c r="E333" s="1181"/>
      <c r="F333" s="1183"/>
      <c r="G333" s="1184"/>
      <c r="H333" s="1184"/>
      <c r="I333" s="1184"/>
      <c r="J333" s="1184"/>
      <c r="K333" s="1184"/>
      <c r="L333" s="1184"/>
      <c r="M333" s="1184"/>
      <c r="N333" s="1221"/>
      <c r="O333" s="1183" t="s">
        <v>984</v>
      </c>
      <c r="P333" s="1184"/>
      <c r="Q333" s="1221"/>
      <c r="R333" s="1333"/>
      <c r="S333" s="1246"/>
      <c r="T333" s="1247"/>
    </row>
    <row r="334" spans="1:20" ht="21.75" customHeight="1" thickTop="1">
      <c r="A334" s="1251" t="s">
        <v>985</v>
      </c>
      <c r="B334" s="1252"/>
      <c r="C334" s="1252"/>
      <c r="D334" s="1252"/>
      <c r="E334" s="1252"/>
      <c r="F334" s="1252"/>
      <c r="G334" s="1252"/>
      <c r="H334" s="1252"/>
      <c r="I334" s="1252"/>
      <c r="J334" s="1252"/>
      <c r="K334" s="1252"/>
      <c r="L334" s="1252"/>
      <c r="M334" s="1252"/>
      <c r="N334" s="1252"/>
      <c r="O334" s="1252" t="s">
        <v>986</v>
      </c>
      <c r="P334" s="1252"/>
      <c r="Q334" s="1252"/>
      <c r="R334" s="1252"/>
      <c r="S334" s="1252"/>
      <c r="T334" s="1253"/>
    </row>
    <row r="335" spans="1:20" ht="21.75" customHeight="1">
      <c r="A335" s="1254" t="s">
        <v>987</v>
      </c>
      <c r="B335" s="1191"/>
      <c r="C335" s="1191"/>
      <c r="D335" s="1191"/>
      <c r="E335" s="1209" t="s">
        <v>988</v>
      </c>
      <c r="F335" s="1209"/>
      <c r="G335" s="1191" t="s">
        <v>989</v>
      </c>
      <c r="H335" s="1191"/>
      <c r="I335" s="1191"/>
      <c r="J335" s="1191" t="s">
        <v>990</v>
      </c>
      <c r="K335" s="1191"/>
      <c r="L335" s="1191"/>
      <c r="M335" s="1191"/>
      <c r="N335" s="1191"/>
      <c r="O335" s="1191" t="s">
        <v>991</v>
      </c>
      <c r="P335" s="1191"/>
      <c r="Q335" s="1191" t="s">
        <v>988</v>
      </c>
      <c r="R335" s="1191"/>
      <c r="S335" s="1191" t="s">
        <v>992</v>
      </c>
      <c r="T335" s="1255"/>
    </row>
    <row r="336" spans="1:20" ht="21.75" customHeight="1">
      <c r="A336" s="1257"/>
      <c r="B336" s="1225"/>
      <c r="C336" s="1225"/>
      <c r="D336" s="1258"/>
      <c r="E336" s="1259"/>
      <c r="F336" s="1259"/>
      <c r="G336" s="1209"/>
      <c r="H336" s="1209"/>
      <c r="I336" s="1209"/>
      <c r="J336" s="1209"/>
      <c r="K336" s="1209"/>
      <c r="L336" s="1209"/>
      <c r="M336" s="1209"/>
      <c r="N336" s="1209"/>
      <c r="O336" s="1191" t="s">
        <v>993</v>
      </c>
      <c r="P336" s="1191"/>
      <c r="Q336" s="1209"/>
      <c r="R336" s="1209"/>
      <c r="S336" s="1209"/>
      <c r="T336" s="1256"/>
    </row>
    <row r="337" spans="1:20" ht="21.75" customHeight="1">
      <c r="A337" s="1257" t="s">
        <v>994</v>
      </c>
      <c r="B337" s="1225"/>
      <c r="C337" s="1225"/>
      <c r="D337" s="1258"/>
      <c r="E337" s="1259"/>
      <c r="F337" s="1259"/>
      <c r="G337" s="1209"/>
      <c r="H337" s="1209"/>
      <c r="I337" s="1209"/>
      <c r="J337" s="1209"/>
      <c r="K337" s="1209"/>
      <c r="L337" s="1209"/>
      <c r="M337" s="1209"/>
      <c r="N337" s="1209"/>
      <c r="O337" s="1191" t="s">
        <v>995</v>
      </c>
      <c r="P337" s="1191"/>
      <c r="Q337" s="1209"/>
      <c r="R337" s="1209"/>
      <c r="S337" s="1209"/>
      <c r="T337" s="1256"/>
    </row>
    <row r="338" spans="1:20" ht="21.75" customHeight="1">
      <c r="A338" s="1257" t="s">
        <v>996</v>
      </c>
      <c r="B338" s="1225"/>
      <c r="C338" s="1225"/>
      <c r="D338" s="1258"/>
      <c r="E338" s="1259"/>
      <c r="F338" s="1259"/>
      <c r="G338" s="1209"/>
      <c r="H338" s="1209"/>
      <c r="I338" s="1209"/>
      <c r="J338" s="1209"/>
      <c r="K338" s="1209"/>
      <c r="L338" s="1209"/>
      <c r="M338" s="1209"/>
      <c r="N338" s="1209"/>
      <c r="O338" s="1191" t="s">
        <v>399</v>
      </c>
      <c r="P338" s="1191"/>
      <c r="Q338" s="1209"/>
      <c r="R338" s="1209"/>
      <c r="S338" s="1209"/>
      <c r="T338" s="1256"/>
    </row>
    <row r="339" spans="1:20" ht="21.75" customHeight="1">
      <c r="A339" s="1257" t="s">
        <v>997</v>
      </c>
      <c r="B339" s="1225"/>
      <c r="C339" s="1225"/>
      <c r="D339" s="1258"/>
      <c r="E339" s="1259"/>
      <c r="F339" s="1259"/>
      <c r="G339" s="1209"/>
      <c r="H339" s="1209"/>
      <c r="I339" s="1209"/>
      <c r="J339" s="1209"/>
      <c r="K339" s="1209"/>
      <c r="L339" s="1209"/>
      <c r="M339" s="1209"/>
      <c r="N339" s="1209"/>
      <c r="O339" s="1191" t="s">
        <v>400</v>
      </c>
      <c r="P339" s="1191"/>
      <c r="Q339" s="1209"/>
      <c r="R339" s="1209"/>
      <c r="S339" s="1209"/>
      <c r="T339" s="1256"/>
    </row>
    <row r="340" spans="1:20" ht="21.75" customHeight="1">
      <c r="A340" s="1257" t="s">
        <v>998</v>
      </c>
      <c r="B340" s="1225"/>
      <c r="C340" s="1225"/>
      <c r="D340" s="1258"/>
      <c r="E340" s="1259"/>
      <c r="F340" s="1259"/>
      <c r="G340" s="1209"/>
      <c r="H340" s="1209"/>
      <c r="I340" s="1209"/>
      <c r="J340" s="1209"/>
      <c r="K340" s="1209"/>
      <c r="L340" s="1209"/>
      <c r="M340" s="1209"/>
      <c r="N340" s="1209"/>
      <c r="O340" s="1191" t="s">
        <v>401</v>
      </c>
      <c r="P340" s="1191"/>
      <c r="Q340" s="1209"/>
      <c r="R340" s="1209"/>
      <c r="S340" s="1209"/>
      <c r="T340" s="1256"/>
    </row>
    <row r="341" spans="1:20" ht="21.75" customHeight="1">
      <c r="A341" s="1257"/>
      <c r="B341" s="1225"/>
      <c r="C341" s="1225"/>
      <c r="D341" s="1258"/>
      <c r="E341" s="1259"/>
      <c r="F341" s="1259"/>
      <c r="G341" s="1206"/>
      <c r="H341" s="1312"/>
      <c r="I341" s="1207"/>
      <c r="J341" s="1209"/>
      <c r="K341" s="1209"/>
      <c r="L341" s="1209"/>
      <c r="M341" s="1209"/>
      <c r="N341" s="1209"/>
      <c r="O341" s="1191" t="s">
        <v>403</v>
      </c>
      <c r="P341" s="1191"/>
      <c r="Q341" s="1209"/>
      <c r="R341" s="1209"/>
      <c r="S341" s="1209"/>
      <c r="T341" s="1256"/>
    </row>
    <row r="342" spans="1:20" ht="21.75" customHeight="1">
      <c r="A342" s="1257" t="s">
        <v>404</v>
      </c>
      <c r="B342" s="1225"/>
      <c r="C342" s="1225"/>
      <c r="D342" s="1258"/>
      <c r="E342" s="1259"/>
      <c r="F342" s="1259"/>
      <c r="G342" s="1209"/>
      <c r="H342" s="1209"/>
      <c r="I342" s="1209"/>
      <c r="J342" s="1209"/>
      <c r="K342" s="1209"/>
      <c r="L342" s="1209"/>
      <c r="M342" s="1209"/>
      <c r="N342" s="1209"/>
      <c r="O342" s="1209"/>
      <c r="P342" s="1209"/>
      <c r="Q342" s="1209"/>
      <c r="R342" s="1209"/>
      <c r="S342" s="1209"/>
      <c r="T342" s="1256"/>
    </row>
    <row r="343" spans="1:20" ht="21.75" customHeight="1">
      <c r="A343" s="1260" t="s">
        <v>405</v>
      </c>
      <c r="B343" s="1261"/>
      <c r="C343" s="1261"/>
      <c r="D343" s="1261"/>
      <c r="E343" s="1259"/>
      <c r="F343" s="1259"/>
      <c r="G343" s="1209"/>
      <c r="H343" s="1209"/>
      <c r="I343" s="1209"/>
      <c r="J343" s="1209"/>
      <c r="K343" s="1209"/>
      <c r="L343" s="1209"/>
      <c r="M343" s="1209"/>
      <c r="N343" s="1209"/>
      <c r="O343" s="1191" t="s">
        <v>999</v>
      </c>
      <c r="P343" s="1191"/>
      <c r="Q343" s="1209"/>
      <c r="R343" s="1209"/>
      <c r="S343" s="1209"/>
      <c r="T343" s="1256"/>
    </row>
    <row r="344" spans="1:20" ht="21.75" customHeight="1">
      <c r="A344" s="1260" t="s">
        <v>406</v>
      </c>
      <c r="B344" s="1261"/>
      <c r="C344" s="1261"/>
      <c r="D344" s="1261"/>
      <c r="E344" s="1259"/>
      <c r="F344" s="1259"/>
      <c r="G344" s="1209"/>
      <c r="H344" s="1209"/>
      <c r="I344" s="1209"/>
      <c r="J344" s="1209"/>
      <c r="K344" s="1209"/>
      <c r="L344" s="1209"/>
      <c r="M344" s="1209"/>
      <c r="N344" s="1209"/>
      <c r="O344" s="1191" t="s">
        <v>156</v>
      </c>
      <c r="P344" s="1191"/>
      <c r="Q344" s="1209"/>
      <c r="R344" s="1209"/>
      <c r="S344" s="1209"/>
      <c r="T344" s="1256"/>
    </row>
    <row r="345" spans="1:20" ht="21.75" customHeight="1">
      <c r="A345" s="1260" t="s">
        <v>574</v>
      </c>
      <c r="B345" s="1261"/>
      <c r="C345" s="1261"/>
      <c r="D345" s="1261"/>
      <c r="E345" s="1259"/>
      <c r="F345" s="1259"/>
      <c r="G345" s="1209"/>
      <c r="H345" s="1209"/>
      <c r="I345" s="1209"/>
      <c r="J345" s="1209"/>
      <c r="K345" s="1209"/>
      <c r="L345" s="1209"/>
      <c r="M345" s="1209"/>
      <c r="N345" s="1209"/>
      <c r="O345" s="1191" t="s">
        <v>1001</v>
      </c>
      <c r="P345" s="1191"/>
      <c r="Q345" s="1209"/>
      <c r="R345" s="1209"/>
      <c r="S345" s="1209"/>
      <c r="T345" s="1256"/>
    </row>
    <row r="346" spans="1:20" ht="21.75" customHeight="1">
      <c r="A346" s="1212"/>
      <c r="B346" s="1209"/>
      <c r="C346" s="1209"/>
      <c r="D346" s="1209"/>
      <c r="E346" s="1259"/>
      <c r="F346" s="1259"/>
      <c r="G346" s="1209"/>
      <c r="H346" s="1209"/>
      <c r="I346" s="1209"/>
      <c r="J346" s="1209"/>
      <c r="K346" s="1209"/>
      <c r="L346" s="1209"/>
      <c r="M346" s="1209"/>
      <c r="N346" s="1209"/>
      <c r="O346" s="1209"/>
      <c r="P346" s="1209"/>
      <c r="Q346" s="1209"/>
      <c r="R346" s="1209"/>
      <c r="S346" s="1209"/>
      <c r="T346" s="1256"/>
    </row>
    <row r="347" spans="1:20" ht="21.75" customHeight="1" thickBot="1">
      <c r="A347" s="1262" t="s">
        <v>1002</v>
      </c>
      <c r="B347" s="1263"/>
      <c r="C347" s="1263"/>
      <c r="D347" s="1263"/>
      <c r="E347" s="1264">
        <f>SUM(E336:F346)</f>
        <v>0</v>
      </c>
      <c r="F347" s="1264"/>
      <c r="G347" s="1181"/>
      <c r="H347" s="1181"/>
      <c r="I347" s="1181"/>
      <c r="J347" s="1181"/>
      <c r="K347" s="1181"/>
      <c r="L347" s="1181"/>
      <c r="M347" s="1181"/>
      <c r="N347" s="1181"/>
      <c r="O347" s="1183" t="s">
        <v>1002</v>
      </c>
      <c r="P347" s="1221"/>
      <c r="Q347" s="1264">
        <f>SUM(Q336:R346)</f>
        <v>0</v>
      </c>
      <c r="R347" s="1264"/>
      <c r="S347" s="1264">
        <f>SUM(S336:T346)</f>
        <v>0</v>
      </c>
      <c r="T347" s="1265"/>
    </row>
    <row r="348" spans="1:20" ht="21.75" customHeight="1" thickTop="1">
      <c r="A348" s="1270"/>
      <c r="B348" s="1271"/>
      <c r="C348" s="1272" t="s">
        <v>1038</v>
      </c>
      <c r="D348" s="1273"/>
      <c r="E348" s="1273"/>
      <c r="F348" s="1274"/>
      <c r="G348" s="1272" t="s">
        <v>1039</v>
      </c>
      <c r="H348" s="1275"/>
      <c r="I348" s="1275"/>
      <c r="J348" s="1276"/>
      <c r="K348" s="1272" t="s">
        <v>1040</v>
      </c>
      <c r="L348" s="1274"/>
      <c r="M348" s="1252" t="s">
        <v>1041</v>
      </c>
      <c r="N348" s="1252"/>
      <c r="O348" s="1252"/>
      <c r="P348" s="1252" t="s">
        <v>1042</v>
      </c>
      <c r="Q348" s="1252"/>
      <c r="R348" s="1252" t="s">
        <v>1043</v>
      </c>
      <c r="S348" s="1252"/>
      <c r="T348" s="1253"/>
    </row>
    <row r="349" spans="1:20" ht="21.75" customHeight="1">
      <c r="A349" s="1266" t="s">
        <v>1276</v>
      </c>
      <c r="B349" s="1267"/>
      <c r="C349" s="1268">
        <v>37.5</v>
      </c>
      <c r="D349" s="1269"/>
      <c r="E349" s="182"/>
      <c r="F349" s="174" t="s">
        <v>1277</v>
      </c>
      <c r="G349" s="1213" t="s">
        <v>1278</v>
      </c>
      <c r="H349" s="1269"/>
      <c r="I349" s="147" t="s">
        <v>1278</v>
      </c>
      <c r="J349" s="254" t="s">
        <v>1278</v>
      </c>
      <c r="K349" s="1213"/>
      <c r="L349" s="1208"/>
      <c r="M349" s="1190"/>
      <c r="N349" s="1191"/>
      <c r="O349" s="1191"/>
      <c r="P349" s="1190" t="s">
        <v>1279</v>
      </c>
      <c r="Q349" s="1191"/>
      <c r="R349" s="1209"/>
      <c r="S349" s="1213"/>
      <c r="T349" s="183"/>
    </row>
    <row r="350" spans="1:20" ht="21.75" customHeight="1">
      <c r="A350" s="1266" t="s">
        <v>1280</v>
      </c>
      <c r="B350" s="1267"/>
      <c r="C350" s="1268">
        <v>31.5</v>
      </c>
      <c r="D350" s="1269"/>
      <c r="E350" s="182"/>
      <c r="F350" s="174" t="s">
        <v>1277</v>
      </c>
      <c r="G350" s="1213"/>
      <c r="H350" s="1269"/>
      <c r="I350" s="181"/>
      <c r="J350" s="254"/>
      <c r="K350" s="1213"/>
      <c r="L350" s="1208"/>
      <c r="M350" s="1190"/>
      <c r="N350" s="1191"/>
      <c r="O350" s="1191"/>
      <c r="P350" s="1190" t="s">
        <v>1279</v>
      </c>
      <c r="Q350" s="1191"/>
      <c r="R350" s="1209"/>
      <c r="S350" s="1213"/>
      <c r="T350" s="183"/>
    </row>
    <row r="351" spans="1:20" ht="21.75" customHeight="1">
      <c r="A351" s="1266" t="s">
        <v>1281</v>
      </c>
      <c r="B351" s="1267"/>
      <c r="C351" s="1268">
        <v>26.5</v>
      </c>
      <c r="D351" s="1269"/>
      <c r="E351" s="182"/>
      <c r="F351" s="174" t="s">
        <v>1277</v>
      </c>
      <c r="G351" s="1213"/>
      <c r="H351" s="1269"/>
      <c r="I351" s="147">
        <v>100</v>
      </c>
      <c r="J351" s="254"/>
      <c r="K351" s="1213"/>
      <c r="L351" s="1208"/>
      <c r="M351" s="1190"/>
      <c r="N351" s="1191"/>
      <c r="O351" s="1191"/>
      <c r="P351" s="1190" t="s">
        <v>1279</v>
      </c>
      <c r="Q351" s="1191"/>
      <c r="R351" s="1209"/>
      <c r="S351" s="1213"/>
      <c r="T351" s="183"/>
    </row>
    <row r="352" spans="1:20" ht="21.75" customHeight="1">
      <c r="A352" s="1266" t="s">
        <v>831</v>
      </c>
      <c r="B352" s="1267"/>
      <c r="C352" s="1268">
        <v>19</v>
      </c>
      <c r="D352" s="1269"/>
      <c r="E352" s="182"/>
      <c r="F352" s="174" t="s">
        <v>832</v>
      </c>
      <c r="G352" s="1213">
        <v>95</v>
      </c>
      <c r="H352" s="1269"/>
      <c r="I352" s="147" t="s">
        <v>1044</v>
      </c>
      <c r="J352" s="254">
        <v>100</v>
      </c>
      <c r="K352" s="1213"/>
      <c r="L352" s="1208"/>
      <c r="M352" s="1190"/>
      <c r="N352" s="1191"/>
      <c r="O352" s="1191"/>
      <c r="P352" s="1190" t="s">
        <v>1080</v>
      </c>
      <c r="Q352" s="1191"/>
      <c r="R352" s="1209"/>
      <c r="S352" s="1213"/>
      <c r="T352" s="183"/>
    </row>
    <row r="353" spans="1:20" ht="21.75" customHeight="1">
      <c r="A353" s="1266" t="s">
        <v>833</v>
      </c>
      <c r="B353" s="1267"/>
      <c r="C353" s="1213">
        <v>13.2</v>
      </c>
      <c r="D353" s="1269"/>
      <c r="E353" s="181"/>
      <c r="F353" s="174" t="s">
        <v>834</v>
      </c>
      <c r="G353" s="1213">
        <v>75</v>
      </c>
      <c r="H353" s="1269"/>
      <c r="I353" s="147" t="s">
        <v>1045</v>
      </c>
      <c r="J353" s="254">
        <v>90</v>
      </c>
      <c r="K353" s="1213"/>
      <c r="L353" s="1208"/>
      <c r="M353" s="1190"/>
      <c r="N353" s="1191"/>
      <c r="O353" s="1191"/>
      <c r="P353" s="1190" t="s">
        <v>1081</v>
      </c>
      <c r="Q353" s="1191"/>
      <c r="R353" s="1209"/>
      <c r="S353" s="1213"/>
      <c r="T353" s="183"/>
    </row>
    <row r="354" spans="1:20" ht="21.75" customHeight="1">
      <c r="A354" s="1266" t="s">
        <v>844</v>
      </c>
      <c r="B354" s="1267"/>
      <c r="C354" s="1213">
        <v>4.75</v>
      </c>
      <c r="D354" s="1269"/>
      <c r="E354" s="181"/>
      <c r="F354" s="174" t="s">
        <v>832</v>
      </c>
      <c r="G354" s="1213">
        <v>52</v>
      </c>
      <c r="H354" s="1269"/>
      <c r="I354" s="147" t="s">
        <v>1044</v>
      </c>
      <c r="J354" s="254">
        <v>72</v>
      </c>
      <c r="K354" s="1213"/>
      <c r="L354" s="1208"/>
      <c r="M354" s="1190"/>
      <c r="N354" s="1191"/>
      <c r="O354" s="1191"/>
      <c r="P354" s="1190" t="s">
        <v>1080</v>
      </c>
      <c r="Q354" s="1191"/>
      <c r="R354" s="1209"/>
      <c r="S354" s="1213"/>
      <c r="T354" s="183"/>
    </row>
    <row r="355" spans="1:20" ht="21.75" customHeight="1">
      <c r="A355" s="1266" t="s">
        <v>837</v>
      </c>
      <c r="B355" s="1267"/>
      <c r="C355" s="1213">
        <v>2.36</v>
      </c>
      <c r="D355" s="1269"/>
      <c r="E355" s="181"/>
      <c r="F355" s="174" t="s">
        <v>832</v>
      </c>
      <c r="G355" s="1213">
        <v>40</v>
      </c>
      <c r="H355" s="1269"/>
      <c r="I355" s="147" t="s">
        <v>1044</v>
      </c>
      <c r="J355" s="254">
        <v>60</v>
      </c>
      <c r="K355" s="1213"/>
      <c r="L355" s="1208"/>
      <c r="M355" s="1190"/>
      <c r="N355" s="1191"/>
      <c r="O355" s="1191"/>
      <c r="P355" s="1190" t="s">
        <v>1080</v>
      </c>
      <c r="Q355" s="1191"/>
      <c r="R355" s="1209"/>
      <c r="S355" s="1213"/>
      <c r="T355" s="183"/>
    </row>
    <row r="356" spans="1:20" ht="21.75" customHeight="1">
      <c r="A356" s="1266" t="s">
        <v>838</v>
      </c>
      <c r="B356" s="1267"/>
      <c r="C356" s="1213">
        <v>600</v>
      </c>
      <c r="D356" s="1269"/>
      <c r="E356" s="181"/>
      <c r="F356" s="174" t="s">
        <v>877</v>
      </c>
      <c r="G356" s="1213">
        <v>25</v>
      </c>
      <c r="H356" s="1269"/>
      <c r="I356" s="147" t="s">
        <v>1044</v>
      </c>
      <c r="J356" s="254">
        <v>45</v>
      </c>
      <c r="K356" s="1213"/>
      <c r="L356" s="1208"/>
      <c r="M356" s="1190"/>
      <c r="N356" s="1191"/>
      <c r="O356" s="1191"/>
      <c r="P356" s="1190" t="s">
        <v>1080</v>
      </c>
      <c r="Q356" s="1191"/>
      <c r="R356" s="1209"/>
      <c r="S356" s="1213"/>
      <c r="T356" s="183"/>
    </row>
    <row r="357" spans="1:20" ht="21.75" customHeight="1">
      <c r="A357" s="1266" t="s">
        <v>839</v>
      </c>
      <c r="B357" s="1267"/>
      <c r="C357" s="1213">
        <v>300</v>
      </c>
      <c r="D357" s="1269"/>
      <c r="E357" s="181"/>
      <c r="F357" s="174" t="s">
        <v>840</v>
      </c>
      <c r="G357" s="1213">
        <v>16</v>
      </c>
      <c r="H357" s="1269"/>
      <c r="I357" s="147" t="s">
        <v>1046</v>
      </c>
      <c r="J357" s="254">
        <v>33</v>
      </c>
      <c r="K357" s="1213"/>
      <c r="L357" s="1208"/>
      <c r="M357" s="1191"/>
      <c r="N357" s="1191"/>
      <c r="O357" s="1191"/>
      <c r="P357" s="1190" t="s">
        <v>1082</v>
      </c>
      <c r="Q357" s="1191"/>
      <c r="R357" s="1209"/>
      <c r="S357" s="1213"/>
      <c r="T357" s="183"/>
    </row>
    <row r="358" spans="1:20" ht="21.75" customHeight="1">
      <c r="A358" s="1266" t="s">
        <v>841</v>
      </c>
      <c r="B358" s="1267"/>
      <c r="C358" s="1213">
        <v>150</v>
      </c>
      <c r="D358" s="1269"/>
      <c r="E358" s="181"/>
      <c r="F358" s="174" t="s">
        <v>840</v>
      </c>
      <c r="G358" s="1213">
        <v>8</v>
      </c>
      <c r="H358" s="1269"/>
      <c r="I358" s="147" t="s">
        <v>1046</v>
      </c>
      <c r="J358" s="254">
        <v>21</v>
      </c>
      <c r="K358" s="1213"/>
      <c r="L358" s="1208"/>
      <c r="M358" s="1190"/>
      <c r="N358" s="1191"/>
      <c r="O358" s="1191"/>
      <c r="P358" s="1190" t="s">
        <v>1082</v>
      </c>
      <c r="Q358" s="1191"/>
      <c r="R358" s="1209"/>
      <c r="S358" s="1213"/>
      <c r="T358" s="183"/>
    </row>
    <row r="359" spans="1:20" ht="21.75" customHeight="1" thickBot="1">
      <c r="A359" s="1277" t="s">
        <v>842</v>
      </c>
      <c r="B359" s="1278"/>
      <c r="C359" s="1182">
        <v>75</v>
      </c>
      <c r="D359" s="1279"/>
      <c r="E359" s="184"/>
      <c r="F359" s="185" t="s">
        <v>840</v>
      </c>
      <c r="G359" s="1182">
        <v>6</v>
      </c>
      <c r="H359" s="1279"/>
      <c r="I359" s="176" t="s">
        <v>1046</v>
      </c>
      <c r="J359" s="255">
        <v>11</v>
      </c>
      <c r="K359" s="1182"/>
      <c r="L359" s="1280"/>
      <c r="M359" s="1281"/>
      <c r="N359" s="1263"/>
      <c r="O359" s="1263"/>
      <c r="P359" s="1281" t="s">
        <v>1082</v>
      </c>
      <c r="Q359" s="1263"/>
      <c r="R359" s="1181"/>
      <c r="S359" s="1182"/>
      <c r="T359" s="186"/>
    </row>
    <row r="360" spans="1:20" ht="21.75" customHeight="1" thickTop="1">
      <c r="A360" s="1282" t="s">
        <v>635</v>
      </c>
      <c r="B360" s="1283"/>
      <c r="C360" s="1283"/>
      <c r="D360" s="1283"/>
      <c r="E360" s="1283"/>
      <c r="F360" s="1283"/>
      <c r="G360" s="1283"/>
      <c r="H360" s="1284"/>
      <c r="I360" s="1276" t="s">
        <v>1047</v>
      </c>
      <c r="J360" s="1283"/>
      <c r="K360" s="1284"/>
      <c r="L360" s="1276"/>
      <c r="M360" s="1285"/>
      <c r="N360" s="1252"/>
      <c r="O360" s="1252"/>
      <c r="P360" s="1285" t="s">
        <v>1082</v>
      </c>
      <c r="Q360" s="1252"/>
      <c r="R360" s="1283"/>
      <c r="S360" s="1284"/>
      <c r="T360" s="187"/>
    </row>
    <row r="361" spans="1:20" ht="21.75" customHeight="1">
      <c r="A361" s="188"/>
      <c r="B361" s="189"/>
      <c r="C361" s="1209" t="s">
        <v>1048</v>
      </c>
      <c r="D361" s="1209"/>
      <c r="E361" s="1209"/>
      <c r="F361" s="1209"/>
      <c r="G361" s="1209"/>
      <c r="H361" s="1213"/>
      <c r="I361" s="1208" t="s">
        <v>1049</v>
      </c>
      <c r="J361" s="1209"/>
      <c r="K361" s="1213"/>
      <c r="L361" s="1208"/>
      <c r="M361" s="1190"/>
      <c r="N361" s="1191"/>
      <c r="O361" s="1191"/>
      <c r="P361" s="1190" t="s">
        <v>1080</v>
      </c>
      <c r="Q361" s="1191"/>
      <c r="R361" s="1209"/>
      <c r="S361" s="1213"/>
      <c r="T361" s="183"/>
    </row>
    <row r="362" spans="1:20" ht="21.75" customHeight="1">
      <c r="A362" s="140" t="s">
        <v>1050</v>
      </c>
      <c r="B362" s="178" t="s">
        <v>1051</v>
      </c>
      <c r="C362" s="1209" t="s">
        <v>1052</v>
      </c>
      <c r="D362" s="1209"/>
      <c r="E362" s="1209"/>
      <c r="F362" s="1209"/>
      <c r="G362" s="1209"/>
      <c r="H362" s="1213"/>
      <c r="I362" s="1208" t="s">
        <v>1053</v>
      </c>
      <c r="J362" s="1209"/>
      <c r="K362" s="1213"/>
      <c r="L362" s="1208"/>
      <c r="M362" s="1190"/>
      <c r="N362" s="1191"/>
      <c r="O362" s="1191"/>
      <c r="P362" s="1190" t="s">
        <v>1083</v>
      </c>
      <c r="Q362" s="1191"/>
      <c r="R362" s="1209"/>
      <c r="S362" s="1213"/>
      <c r="T362" s="183"/>
    </row>
    <row r="363" spans="1:20" ht="21.75" customHeight="1">
      <c r="A363" s="190" t="s">
        <v>892</v>
      </c>
      <c r="B363" s="178" t="s">
        <v>1054</v>
      </c>
      <c r="C363" s="1209" t="s">
        <v>1055</v>
      </c>
      <c r="D363" s="1209"/>
      <c r="E363" s="1209"/>
      <c r="F363" s="1209"/>
      <c r="G363" s="1209"/>
      <c r="H363" s="1213"/>
      <c r="I363" s="1208" t="s">
        <v>1056</v>
      </c>
      <c r="J363" s="1209"/>
      <c r="K363" s="1213"/>
      <c r="L363" s="1208"/>
      <c r="M363" s="1190"/>
      <c r="N363" s="1191"/>
      <c r="O363" s="1191"/>
      <c r="P363" s="1190" t="s">
        <v>1083</v>
      </c>
      <c r="Q363" s="1191"/>
      <c r="R363" s="1186" t="s">
        <v>1127</v>
      </c>
      <c r="S363" s="1176"/>
      <c r="T363" s="183"/>
    </row>
    <row r="364" spans="1:20" ht="21.75" customHeight="1">
      <c r="A364" s="140" t="s">
        <v>1057</v>
      </c>
      <c r="B364" s="178" t="s">
        <v>933</v>
      </c>
      <c r="C364" s="1209" t="s">
        <v>1058</v>
      </c>
      <c r="D364" s="1209"/>
      <c r="E364" s="1209"/>
      <c r="F364" s="1209"/>
      <c r="G364" s="1209"/>
      <c r="H364" s="1213"/>
      <c r="I364" s="1208" t="s">
        <v>1059</v>
      </c>
      <c r="J364" s="1209"/>
      <c r="K364" s="1213"/>
      <c r="L364" s="1208"/>
      <c r="M364" s="1190"/>
      <c r="N364" s="1191"/>
      <c r="O364" s="1191"/>
      <c r="P364" s="1190" t="s">
        <v>1084</v>
      </c>
      <c r="Q364" s="1191"/>
      <c r="R364" s="1186" t="s">
        <v>1282</v>
      </c>
      <c r="S364" s="1176"/>
      <c r="T364" s="183"/>
    </row>
    <row r="365" spans="1:20" ht="21.75" customHeight="1">
      <c r="A365" s="140" t="s">
        <v>1060</v>
      </c>
      <c r="B365" s="178" t="s">
        <v>1061</v>
      </c>
      <c r="C365" s="1209" t="s">
        <v>1062</v>
      </c>
      <c r="D365" s="1209"/>
      <c r="E365" s="1209"/>
      <c r="F365" s="1209"/>
      <c r="G365" s="1209"/>
      <c r="H365" s="1213"/>
      <c r="I365" s="1208" t="s">
        <v>1283</v>
      </c>
      <c r="J365" s="1209"/>
      <c r="K365" s="1213"/>
      <c r="L365" s="1208"/>
      <c r="M365" s="1190"/>
      <c r="N365" s="1191"/>
      <c r="O365" s="1191"/>
      <c r="P365" s="1190" t="s">
        <v>1279</v>
      </c>
      <c r="Q365" s="1191"/>
      <c r="R365" s="1187">
        <v>4.9</v>
      </c>
      <c r="S365" s="1188"/>
      <c r="T365" s="183" t="s">
        <v>894</v>
      </c>
    </row>
    <row r="366" spans="1:20" ht="21.75" customHeight="1">
      <c r="A366" s="140" t="s">
        <v>1280</v>
      </c>
      <c r="B366" s="178" t="s">
        <v>1063</v>
      </c>
      <c r="C366" s="1209" t="s">
        <v>1064</v>
      </c>
      <c r="D366" s="1209"/>
      <c r="E366" s="1209"/>
      <c r="F366" s="1209"/>
      <c r="G366" s="1209"/>
      <c r="H366" s="1213"/>
      <c r="I366" s="1208" t="s">
        <v>1284</v>
      </c>
      <c r="J366" s="1209"/>
      <c r="K366" s="1213"/>
      <c r="L366" s="1208"/>
      <c r="M366" s="1190"/>
      <c r="N366" s="1191"/>
      <c r="O366" s="1191"/>
      <c r="P366" s="1190" t="s">
        <v>1279</v>
      </c>
      <c r="Q366" s="1191"/>
      <c r="R366" s="1186" t="s">
        <v>1285</v>
      </c>
      <c r="S366" s="1176"/>
      <c r="T366" s="183"/>
    </row>
    <row r="367" spans="1:20" ht="21.75" customHeight="1">
      <c r="A367" s="191"/>
      <c r="B367" s="180"/>
      <c r="C367" s="1209" t="s">
        <v>1065</v>
      </c>
      <c r="D367" s="1209"/>
      <c r="E367" s="1209"/>
      <c r="F367" s="1209"/>
      <c r="G367" s="1209"/>
      <c r="H367" s="1213"/>
      <c r="I367" s="1208" t="s">
        <v>1066</v>
      </c>
      <c r="J367" s="1209"/>
      <c r="K367" s="1213"/>
      <c r="L367" s="1208"/>
      <c r="M367" s="1190"/>
      <c r="N367" s="1191"/>
      <c r="O367" s="1191"/>
      <c r="P367" s="1190" t="s">
        <v>1067</v>
      </c>
      <c r="Q367" s="1191"/>
      <c r="R367" s="1209"/>
      <c r="S367" s="1213"/>
      <c r="T367" s="183"/>
    </row>
    <row r="368" spans="1:20" ht="21.75" customHeight="1">
      <c r="A368" s="1212" t="s">
        <v>1068</v>
      </c>
      <c r="B368" s="1209"/>
      <c r="C368" s="1209"/>
      <c r="D368" s="1209"/>
      <c r="E368" s="1209"/>
      <c r="F368" s="1209"/>
      <c r="G368" s="1209"/>
      <c r="H368" s="1213"/>
      <c r="I368" s="1208" t="s">
        <v>1069</v>
      </c>
      <c r="J368" s="1209"/>
      <c r="K368" s="1213"/>
      <c r="L368" s="1208"/>
      <c r="M368" s="1190"/>
      <c r="N368" s="1191"/>
      <c r="O368" s="1191"/>
      <c r="P368" s="1190" t="s">
        <v>1070</v>
      </c>
      <c r="Q368" s="1191"/>
      <c r="R368" s="1209"/>
      <c r="S368" s="1213"/>
      <c r="T368" s="183"/>
    </row>
    <row r="369" spans="1:20" ht="21.75" customHeight="1">
      <c r="A369" s="1291" t="s">
        <v>166</v>
      </c>
      <c r="B369" s="1292"/>
      <c r="C369" s="1224" t="s">
        <v>1132</v>
      </c>
      <c r="D369" s="1225"/>
      <c r="E369" s="1225"/>
      <c r="F369" s="1225"/>
      <c r="G369" s="1225"/>
      <c r="H369" s="1225"/>
      <c r="I369" s="1208" t="s">
        <v>167</v>
      </c>
      <c r="J369" s="1209"/>
      <c r="K369" s="1213"/>
      <c r="L369" s="1208"/>
      <c r="M369" s="1190"/>
      <c r="N369" s="1191"/>
      <c r="O369" s="1191"/>
      <c r="P369" s="1190" t="s">
        <v>168</v>
      </c>
      <c r="Q369" s="1191"/>
      <c r="R369" s="1286"/>
      <c r="S369" s="1287"/>
      <c r="T369" s="183"/>
    </row>
    <row r="370" spans="1:20" ht="21.75" customHeight="1">
      <c r="A370" s="1293"/>
      <c r="B370" s="1294"/>
      <c r="C370" s="1224" t="s">
        <v>644</v>
      </c>
      <c r="D370" s="1225"/>
      <c r="E370" s="1225"/>
      <c r="F370" s="1225"/>
      <c r="G370" s="1225"/>
      <c r="H370" s="1225"/>
      <c r="I370" s="1208" t="s">
        <v>1071</v>
      </c>
      <c r="J370" s="1209"/>
      <c r="K370" s="1213"/>
      <c r="L370" s="1208"/>
      <c r="M370" s="1190"/>
      <c r="N370" s="1191"/>
      <c r="O370" s="1191"/>
      <c r="P370" s="1190" t="s">
        <v>1279</v>
      </c>
      <c r="Q370" s="1191"/>
      <c r="R370" s="1286"/>
      <c r="S370" s="1287"/>
      <c r="T370" s="183"/>
    </row>
    <row r="371" spans="1:20" ht="21.75" customHeight="1">
      <c r="A371" s="1295"/>
      <c r="B371" s="1296"/>
      <c r="C371" s="1224" t="s">
        <v>1133</v>
      </c>
      <c r="D371" s="1225"/>
      <c r="E371" s="1225"/>
      <c r="F371" s="1225"/>
      <c r="G371" s="1225"/>
      <c r="H371" s="1225"/>
      <c r="I371" s="1208" t="s">
        <v>169</v>
      </c>
      <c r="J371" s="1209"/>
      <c r="K371" s="1213"/>
      <c r="L371" s="1208"/>
      <c r="M371" s="1190"/>
      <c r="N371" s="1191"/>
      <c r="O371" s="1191"/>
      <c r="P371" s="1190" t="s">
        <v>1074</v>
      </c>
      <c r="Q371" s="1191"/>
      <c r="R371" s="1286"/>
      <c r="S371" s="1287"/>
      <c r="T371" s="183"/>
    </row>
    <row r="372" spans="1:20" ht="21.75" customHeight="1">
      <c r="A372" s="1212" t="s">
        <v>697</v>
      </c>
      <c r="B372" s="1209"/>
      <c r="C372" s="1209"/>
      <c r="D372" s="1209"/>
      <c r="E372" s="1209"/>
      <c r="F372" s="1209"/>
      <c r="G372" s="1209"/>
      <c r="H372" s="1213"/>
      <c r="I372" s="1208" t="s">
        <v>169</v>
      </c>
      <c r="J372" s="1209"/>
      <c r="K372" s="1213"/>
      <c r="L372" s="1208"/>
      <c r="M372" s="1190"/>
      <c r="N372" s="1191"/>
      <c r="O372" s="1191"/>
      <c r="P372" s="1190" t="s">
        <v>1074</v>
      </c>
      <c r="Q372" s="1191"/>
      <c r="R372" s="1209"/>
      <c r="S372" s="1213"/>
      <c r="T372" s="183"/>
    </row>
    <row r="373" spans="1:20" ht="21.75" customHeight="1" thickBot="1">
      <c r="A373" s="1215" t="s">
        <v>1072</v>
      </c>
      <c r="B373" s="1192"/>
      <c r="C373" s="1192"/>
      <c r="D373" s="1192"/>
      <c r="E373" s="1192"/>
      <c r="F373" s="1192"/>
      <c r="G373" s="1192"/>
      <c r="H373" s="1193"/>
      <c r="I373" s="1216" t="s">
        <v>1073</v>
      </c>
      <c r="J373" s="1192"/>
      <c r="K373" s="1193"/>
      <c r="L373" s="1216"/>
      <c r="M373" s="1211"/>
      <c r="N373" s="1192"/>
      <c r="O373" s="1192"/>
      <c r="P373" s="1210" t="s">
        <v>1074</v>
      </c>
      <c r="Q373" s="1211"/>
      <c r="R373" s="1192"/>
      <c r="S373" s="1193"/>
      <c r="T373" s="192"/>
    </row>
    <row r="374" spans="1:20" ht="21.75" customHeight="1" thickBot="1">
      <c r="A374" s="1219" t="s">
        <v>1075</v>
      </c>
      <c r="B374" s="1220"/>
      <c r="C374" s="1220"/>
      <c r="D374" s="1220"/>
      <c r="E374" s="1220"/>
      <c r="F374" s="1220"/>
      <c r="G374" s="1220"/>
      <c r="H374" s="171"/>
      <c r="I374" s="1214" t="s">
        <v>679</v>
      </c>
      <c r="J374" s="1214"/>
      <c r="K374" s="530"/>
      <c r="L374" s="524" t="s">
        <v>170</v>
      </c>
      <c r="M374" s="562"/>
      <c r="N374" s="1214" t="s">
        <v>315</v>
      </c>
      <c r="O374" s="1214"/>
      <c r="P374" s="523"/>
      <c r="Q374" s="524" t="s">
        <v>1286</v>
      </c>
      <c r="R374" s="562"/>
      <c r="S374" s="333"/>
      <c r="T374" s="407"/>
    </row>
    <row r="375" spans="1:20" ht="21.75" customHeight="1" thickBot="1">
      <c r="A375" s="1180" t="s">
        <v>1076</v>
      </c>
      <c r="B375" s="1151"/>
      <c r="C375" s="1151"/>
      <c r="D375" s="1151"/>
      <c r="E375" s="1151"/>
      <c r="F375" s="1151"/>
      <c r="G375" s="1151"/>
      <c r="H375" s="1288"/>
      <c r="I375" s="1289"/>
      <c r="J375" s="1289"/>
      <c r="K375" s="1289"/>
      <c r="L375" s="1289"/>
      <c r="M375" s="1289"/>
      <c r="N375" s="1289"/>
      <c r="O375" s="1289"/>
      <c r="P375" s="1289"/>
      <c r="Q375" s="1289"/>
      <c r="R375" s="1289"/>
      <c r="S375" s="1289"/>
      <c r="T375" s="1290"/>
    </row>
    <row r="376" spans="1:20" ht="21.75" customHeight="1" thickBot="1">
      <c r="A376" s="1180" t="s">
        <v>1077</v>
      </c>
      <c r="B376" s="1151"/>
      <c r="C376" s="1151"/>
      <c r="D376" s="1151"/>
      <c r="E376" s="1151"/>
      <c r="F376" s="1151"/>
      <c r="G376" s="1151"/>
      <c r="H376" s="1239" t="str">
        <f>'基本事項記入ｼｰﾄ'!$C$31</f>
        <v>○○　○○　  印</v>
      </c>
      <c r="I376" s="1153"/>
      <c r="J376" s="1153"/>
      <c r="K376" s="1153"/>
      <c r="L376" s="1240" t="s">
        <v>858</v>
      </c>
      <c r="M376" s="1151"/>
      <c r="N376" s="1151"/>
      <c r="O376" s="1151"/>
      <c r="P376" s="1239" t="str">
        <f>'基本事項記入ｼｰﾄ'!$C$32</f>
        <v>○○　○○○　　　印</v>
      </c>
      <c r="Q376" s="1153"/>
      <c r="R376" s="1153"/>
      <c r="S376" s="1153"/>
      <c r="T376" s="1244"/>
    </row>
    <row r="377" spans="1:20" ht="21.75" customHeight="1">
      <c r="A377" s="193"/>
      <c r="B377" s="1189" t="s">
        <v>1078</v>
      </c>
      <c r="C377" s="1189"/>
      <c r="D377" s="1189"/>
      <c r="E377" s="1189"/>
      <c r="F377" s="1189"/>
      <c r="G377" s="1189"/>
      <c r="H377" s="1189"/>
      <c r="I377" s="1189"/>
      <c r="J377" s="1189"/>
      <c r="K377" s="1189"/>
      <c r="L377" s="1189"/>
      <c r="M377" s="1189"/>
      <c r="N377" s="1189"/>
      <c r="O377" s="1189"/>
      <c r="P377" s="1189"/>
      <c r="Q377" s="1189"/>
      <c r="R377" s="1189"/>
      <c r="S377" s="1189"/>
      <c r="T377" s="1189"/>
    </row>
    <row r="378" ht="13.5">
      <c r="K378">
        <v>4</v>
      </c>
    </row>
    <row r="379" ht="13.5">
      <c r="R379" t="s">
        <v>973</v>
      </c>
    </row>
    <row r="380" spans="3:20" ht="21.75" customHeight="1">
      <c r="C380" s="1116" t="s">
        <v>974</v>
      </c>
      <c r="D380" s="1172"/>
      <c r="E380" s="1172"/>
      <c r="F380" s="1172"/>
      <c r="G380" s="1172"/>
      <c r="H380" s="1172"/>
      <c r="I380" s="1172"/>
      <c r="J380" s="1172"/>
      <c r="K380" s="1172"/>
      <c r="L380" s="1172"/>
      <c r="M380" s="1172"/>
      <c r="N380" s="1172"/>
      <c r="O380" s="1172"/>
      <c r="P380" s="1172"/>
      <c r="Q380" s="1172"/>
      <c r="R380" s="117"/>
      <c r="S380" s="117"/>
      <c r="T380" s="117"/>
    </row>
    <row r="381" spans="3:20" ht="21.75" customHeight="1">
      <c r="C381" s="87"/>
      <c r="D381" s="88"/>
      <c r="E381" s="88"/>
      <c r="F381" s="88"/>
      <c r="G381" s="88"/>
      <c r="H381" s="88"/>
      <c r="I381" s="88"/>
      <c r="J381" s="88"/>
      <c r="K381" s="88"/>
      <c r="L381" s="88"/>
      <c r="M381" s="88"/>
      <c r="N381" s="88"/>
      <c r="O381" s="88"/>
      <c r="P381" s="88"/>
      <c r="Q381" s="88"/>
      <c r="R381" s="117"/>
      <c r="S381" s="117"/>
      <c r="T381" s="117"/>
    </row>
    <row r="382" ht="21.75" customHeight="1"/>
    <row r="383" spans="1:20" ht="21.75" customHeight="1" thickBot="1">
      <c r="A383" s="1228"/>
      <c r="B383" s="1228"/>
      <c r="C383" s="1228"/>
      <c r="D383" s="1228"/>
      <c r="E383" s="1228"/>
      <c r="F383" s="1229"/>
      <c r="G383" s="1228"/>
      <c r="H383" s="1228"/>
      <c r="I383" s="1228"/>
      <c r="J383" s="1228"/>
      <c r="K383" s="1228"/>
      <c r="L383" s="1228"/>
      <c r="M383" s="1228"/>
      <c r="N383" s="168"/>
      <c r="O383" s="1228"/>
      <c r="P383" s="1228"/>
      <c r="Q383" s="1228"/>
      <c r="R383" s="1228"/>
      <c r="S383" s="1228"/>
      <c r="T383" s="1228"/>
    </row>
    <row r="384" spans="1:20" ht="21.75" customHeight="1" thickBot="1">
      <c r="A384" s="1391" t="s">
        <v>825</v>
      </c>
      <c r="B384" s="1392"/>
      <c r="C384" s="1392"/>
      <c r="D384" s="1392"/>
      <c r="E384" s="1393"/>
      <c r="F384" s="1219" t="str">
        <f>'基本事項記入ｼｰﾄ'!$C$29</f>
        <v>**</v>
      </c>
      <c r="G384" s="1220"/>
      <c r="H384" s="1235"/>
      <c r="I384" s="1394" t="s">
        <v>975</v>
      </c>
      <c r="J384" s="1395"/>
      <c r="K384" s="1236" t="str">
        <f>'基本事項記入ｼｰﾄ'!$C$11</f>
        <v>△△　△△</v>
      </c>
      <c r="L384" s="1237"/>
      <c r="M384" s="1237"/>
      <c r="N384" s="1237"/>
      <c r="O384" s="1237"/>
      <c r="P384" s="1237"/>
      <c r="Q384" s="1237"/>
      <c r="R384" s="1237"/>
      <c r="S384" s="1237"/>
      <c r="T384" s="1238"/>
    </row>
    <row r="385" spans="1:25" ht="21.75" customHeight="1">
      <c r="A385" s="1389" t="s">
        <v>976</v>
      </c>
      <c r="B385" s="1390"/>
      <c r="C385" s="1390"/>
      <c r="D385" s="1390"/>
      <c r="E385" s="1390"/>
      <c r="F385" s="381"/>
      <c r="G385" s="382" t="s">
        <v>977</v>
      </c>
      <c r="H385" s="531" t="str">
        <f>'基本事項記入ｼｰﾄ'!$C$34</f>
        <v>**</v>
      </c>
      <c r="I385" s="1390" t="s">
        <v>822</v>
      </c>
      <c r="J385" s="1390"/>
      <c r="K385" s="1226" t="s">
        <v>1180</v>
      </c>
      <c r="L385" s="1227"/>
      <c r="M385" s="1226" t="s">
        <v>978</v>
      </c>
      <c r="N385" s="1227"/>
      <c r="O385" s="1226" t="s">
        <v>1179</v>
      </c>
      <c r="P385" s="1386"/>
      <c r="Q385" s="1386"/>
      <c r="R385" s="1386"/>
      <c r="S385" s="1386"/>
      <c r="T385" s="1387"/>
      <c r="W385" s="22">
        <f>IF(F385="","",F385)</f>
      </c>
      <c r="X385" s="22">
        <f>IF(W385="","",K385)</f>
      </c>
      <c r="Y385" s="22">
        <f>IF(W385="","",O385)</f>
      </c>
    </row>
    <row r="386" spans="1:20" ht="21.75" customHeight="1">
      <c r="A386" s="1201" t="s">
        <v>979</v>
      </c>
      <c r="B386" s="1202"/>
      <c r="C386" s="1202"/>
      <c r="D386" s="1202"/>
      <c r="E386" s="1202"/>
      <c r="F386" s="1358"/>
      <c r="G386" s="1388"/>
      <c r="H386" s="1388"/>
      <c r="I386" s="1388"/>
      <c r="J386" s="385" t="s">
        <v>980</v>
      </c>
      <c r="K386" s="1332" t="s">
        <v>981</v>
      </c>
      <c r="L386" s="1332"/>
      <c r="M386" s="1332"/>
      <c r="N386" s="1332"/>
      <c r="O386" s="1358">
        <v>50</v>
      </c>
      <c r="P386" s="1388"/>
      <c r="Q386" s="1388"/>
      <c r="R386" s="1388"/>
      <c r="S386" s="1388"/>
      <c r="T386" s="386" t="s">
        <v>982</v>
      </c>
    </row>
    <row r="387" spans="1:20" ht="21.75" customHeight="1" thickBot="1">
      <c r="A387" s="1378" t="s">
        <v>983</v>
      </c>
      <c r="B387" s="1379"/>
      <c r="C387" s="1379"/>
      <c r="D387" s="1379"/>
      <c r="E387" s="1379"/>
      <c r="F387" s="1183" t="s">
        <v>155</v>
      </c>
      <c r="G387" s="1184"/>
      <c r="H387" s="1184"/>
      <c r="I387" s="1184"/>
      <c r="J387" s="1184"/>
      <c r="K387" s="1184"/>
      <c r="L387" s="1184"/>
      <c r="M387" s="1184"/>
      <c r="N387" s="1221"/>
      <c r="O387" s="1344" t="s">
        <v>984</v>
      </c>
      <c r="P387" s="1380"/>
      <c r="Q387" s="1381"/>
      <c r="R387" s="1382">
        <v>39879</v>
      </c>
      <c r="S387" s="1383"/>
      <c r="T387" s="1384"/>
    </row>
    <row r="388" spans="1:20" ht="21.75" customHeight="1" thickTop="1">
      <c r="A388" s="1385" t="s">
        <v>985</v>
      </c>
      <c r="B388" s="1340"/>
      <c r="C388" s="1340"/>
      <c r="D388" s="1340"/>
      <c r="E388" s="1340"/>
      <c r="F388" s="1340"/>
      <c r="G388" s="1340"/>
      <c r="H388" s="1340"/>
      <c r="I388" s="1340"/>
      <c r="J388" s="1340"/>
      <c r="K388" s="1340"/>
      <c r="L388" s="1340"/>
      <c r="M388" s="1340"/>
      <c r="N388" s="1340"/>
      <c r="O388" s="1340" t="s">
        <v>986</v>
      </c>
      <c r="P388" s="1340"/>
      <c r="Q388" s="1340"/>
      <c r="R388" s="1340"/>
      <c r="S388" s="1340"/>
      <c r="T388" s="1371"/>
    </row>
    <row r="389" spans="1:20" ht="21.75" customHeight="1">
      <c r="A389" s="1377" t="s">
        <v>987</v>
      </c>
      <c r="B389" s="1332"/>
      <c r="C389" s="1332"/>
      <c r="D389" s="1332"/>
      <c r="E389" s="1358" t="s">
        <v>988</v>
      </c>
      <c r="F389" s="1234"/>
      <c r="G389" s="1332" t="s">
        <v>989</v>
      </c>
      <c r="H389" s="1332"/>
      <c r="I389" s="1332"/>
      <c r="J389" s="1332" t="s">
        <v>990</v>
      </c>
      <c r="K389" s="1332"/>
      <c r="L389" s="1332"/>
      <c r="M389" s="1332"/>
      <c r="N389" s="1332"/>
      <c r="O389" s="1332" t="s">
        <v>991</v>
      </c>
      <c r="P389" s="1332"/>
      <c r="Q389" s="1332" t="s">
        <v>988</v>
      </c>
      <c r="R389" s="1332"/>
      <c r="S389" s="1332" t="s">
        <v>992</v>
      </c>
      <c r="T389" s="1376"/>
    </row>
    <row r="390" spans="1:20" ht="21.75" customHeight="1">
      <c r="A390" s="1257"/>
      <c r="B390" s="1225"/>
      <c r="C390" s="1225"/>
      <c r="D390" s="1258"/>
      <c r="E390" s="1259"/>
      <c r="F390" s="1259"/>
      <c r="G390" s="1202"/>
      <c r="H390" s="1202"/>
      <c r="I390" s="1202"/>
      <c r="J390" s="1202"/>
      <c r="K390" s="1202"/>
      <c r="L390" s="1202"/>
      <c r="M390" s="1202"/>
      <c r="N390" s="1202"/>
      <c r="O390" s="1332" t="s">
        <v>993</v>
      </c>
      <c r="P390" s="1332"/>
      <c r="Q390" s="1202"/>
      <c r="R390" s="1202"/>
      <c r="S390" s="1202"/>
      <c r="T390" s="1372"/>
    </row>
    <row r="391" spans="1:20" ht="21.75" customHeight="1">
      <c r="A391" s="1257" t="s">
        <v>994</v>
      </c>
      <c r="B391" s="1225"/>
      <c r="C391" s="1225"/>
      <c r="D391" s="1258"/>
      <c r="E391" s="1259"/>
      <c r="F391" s="1259"/>
      <c r="G391" s="1202"/>
      <c r="H391" s="1202"/>
      <c r="I391" s="1202"/>
      <c r="J391" s="1202"/>
      <c r="K391" s="1202"/>
      <c r="L391" s="1202"/>
      <c r="M391" s="1202"/>
      <c r="N391" s="1202"/>
      <c r="O391" s="1332" t="s">
        <v>995</v>
      </c>
      <c r="P391" s="1332"/>
      <c r="Q391" s="1202"/>
      <c r="R391" s="1202"/>
      <c r="S391" s="1202"/>
      <c r="T391" s="1372"/>
    </row>
    <row r="392" spans="1:20" ht="21.75" customHeight="1">
      <c r="A392" s="1257" t="s">
        <v>996</v>
      </c>
      <c r="B392" s="1225"/>
      <c r="C392" s="1225"/>
      <c r="D392" s="1258"/>
      <c r="E392" s="1259"/>
      <c r="F392" s="1259"/>
      <c r="G392" s="1332"/>
      <c r="H392" s="1332"/>
      <c r="I392" s="1332"/>
      <c r="J392" s="1332"/>
      <c r="K392" s="1332"/>
      <c r="L392" s="1332"/>
      <c r="M392" s="1332"/>
      <c r="N392" s="1332"/>
      <c r="O392" s="1332" t="s">
        <v>1079</v>
      </c>
      <c r="P392" s="1332"/>
      <c r="Q392" s="1373"/>
      <c r="R392" s="1373"/>
      <c r="S392" s="1373"/>
      <c r="T392" s="1374"/>
    </row>
    <row r="393" spans="1:20" ht="21.75" customHeight="1">
      <c r="A393" s="1257" t="s">
        <v>997</v>
      </c>
      <c r="B393" s="1225"/>
      <c r="C393" s="1225"/>
      <c r="D393" s="1258"/>
      <c r="E393" s="1259"/>
      <c r="F393" s="1259"/>
      <c r="G393" s="1209"/>
      <c r="H393" s="1209"/>
      <c r="I393" s="1209"/>
      <c r="J393" s="1209"/>
      <c r="K393" s="1209"/>
      <c r="L393" s="1209"/>
      <c r="M393" s="1209"/>
      <c r="N393" s="1209"/>
      <c r="O393" s="1332" t="s">
        <v>400</v>
      </c>
      <c r="P393" s="1332"/>
      <c r="Q393" s="1375"/>
      <c r="R393" s="1375"/>
      <c r="S393" s="1373"/>
      <c r="T393" s="1374"/>
    </row>
    <row r="394" spans="1:20" ht="21.75" customHeight="1">
      <c r="A394" s="1257" t="s">
        <v>998</v>
      </c>
      <c r="B394" s="1225"/>
      <c r="C394" s="1225"/>
      <c r="D394" s="1258"/>
      <c r="E394" s="1259"/>
      <c r="F394" s="1259"/>
      <c r="G394" s="1209"/>
      <c r="H394" s="1209"/>
      <c r="I394" s="1209"/>
      <c r="J394" s="1209"/>
      <c r="K394" s="1209"/>
      <c r="L394" s="1209"/>
      <c r="M394" s="1209"/>
      <c r="N394" s="1209"/>
      <c r="O394" s="1332" t="s">
        <v>401</v>
      </c>
      <c r="P394" s="1332"/>
      <c r="Q394" s="1373"/>
      <c r="R394" s="1373"/>
      <c r="S394" s="1373"/>
      <c r="T394" s="1374"/>
    </row>
    <row r="395" spans="1:20" ht="21.75" customHeight="1">
      <c r="A395" s="1257"/>
      <c r="B395" s="1225"/>
      <c r="C395" s="1225"/>
      <c r="D395" s="1258"/>
      <c r="E395" s="1259"/>
      <c r="F395" s="1259"/>
      <c r="G395" s="1206"/>
      <c r="H395" s="1312"/>
      <c r="I395" s="1207"/>
      <c r="J395" s="1209"/>
      <c r="K395" s="1209"/>
      <c r="L395" s="1209"/>
      <c r="M395" s="1209"/>
      <c r="N395" s="1209"/>
      <c r="O395" s="1332" t="s">
        <v>403</v>
      </c>
      <c r="P395" s="1332"/>
      <c r="Q395" s="1373"/>
      <c r="R395" s="1373"/>
      <c r="S395" s="1373"/>
      <c r="T395" s="1374"/>
    </row>
    <row r="396" spans="1:20" ht="21.75" customHeight="1">
      <c r="A396" s="1257" t="s">
        <v>404</v>
      </c>
      <c r="B396" s="1225"/>
      <c r="C396" s="1225"/>
      <c r="D396" s="1258"/>
      <c r="E396" s="1259"/>
      <c r="F396" s="1259"/>
      <c r="G396" s="1209"/>
      <c r="H396" s="1209"/>
      <c r="I396" s="1209"/>
      <c r="J396" s="1209"/>
      <c r="K396" s="1209"/>
      <c r="L396" s="1209"/>
      <c r="M396" s="1209"/>
      <c r="N396" s="1209"/>
      <c r="O396" s="1202"/>
      <c r="P396" s="1202"/>
      <c r="Q396" s="1373"/>
      <c r="R396" s="1373"/>
      <c r="S396" s="1373"/>
      <c r="T396" s="1374"/>
    </row>
    <row r="397" spans="1:20" ht="21.75" customHeight="1">
      <c r="A397" s="1260" t="s">
        <v>405</v>
      </c>
      <c r="B397" s="1261"/>
      <c r="C397" s="1261"/>
      <c r="D397" s="1261"/>
      <c r="E397" s="1259"/>
      <c r="F397" s="1259"/>
      <c r="G397" s="1209"/>
      <c r="H397" s="1209"/>
      <c r="I397" s="1209"/>
      <c r="J397" s="1209"/>
      <c r="K397" s="1209"/>
      <c r="L397" s="1209"/>
      <c r="M397" s="1209"/>
      <c r="N397" s="1209"/>
      <c r="O397" s="1332" t="s">
        <v>999</v>
      </c>
      <c r="P397" s="1332"/>
      <c r="Q397" s="1373"/>
      <c r="R397" s="1373"/>
      <c r="S397" s="1373"/>
      <c r="T397" s="1374"/>
    </row>
    <row r="398" spans="1:20" ht="21.75" customHeight="1">
      <c r="A398" s="1260" t="s">
        <v>406</v>
      </c>
      <c r="B398" s="1261"/>
      <c r="C398" s="1261"/>
      <c r="D398" s="1261"/>
      <c r="E398" s="1259"/>
      <c r="F398" s="1259"/>
      <c r="G398" s="1209"/>
      <c r="H398" s="1209"/>
      <c r="I398" s="1209"/>
      <c r="J398" s="1209"/>
      <c r="K398" s="1209"/>
      <c r="L398" s="1209"/>
      <c r="M398" s="1209"/>
      <c r="N398" s="1209"/>
      <c r="O398" s="1332" t="s">
        <v>156</v>
      </c>
      <c r="P398" s="1332"/>
      <c r="Q398" s="1373"/>
      <c r="R398" s="1373"/>
      <c r="S398" s="1373"/>
      <c r="T398" s="1374"/>
    </row>
    <row r="399" spans="1:20" ht="21.75" customHeight="1">
      <c r="A399" s="1260" t="s">
        <v>574</v>
      </c>
      <c r="B399" s="1261"/>
      <c r="C399" s="1261"/>
      <c r="D399" s="1261"/>
      <c r="E399" s="1259"/>
      <c r="F399" s="1259"/>
      <c r="G399" s="1209"/>
      <c r="H399" s="1209"/>
      <c r="I399" s="1209"/>
      <c r="J399" s="1209"/>
      <c r="K399" s="1209"/>
      <c r="L399" s="1209"/>
      <c r="M399" s="1209"/>
      <c r="N399" s="1209"/>
      <c r="O399" s="1332" t="s">
        <v>1001</v>
      </c>
      <c r="P399" s="1332"/>
      <c r="Q399" s="1331"/>
      <c r="R399" s="1332"/>
      <c r="S399" s="1233"/>
      <c r="T399" s="1400"/>
    </row>
    <row r="400" spans="1:20" ht="21.75" customHeight="1">
      <c r="A400" s="1212"/>
      <c r="B400" s="1209"/>
      <c r="C400" s="1209"/>
      <c r="D400" s="1209"/>
      <c r="E400" s="1259"/>
      <c r="F400" s="1259"/>
      <c r="G400" s="1202"/>
      <c r="H400" s="1202"/>
      <c r="I400" s="1202"/>
      <c r="J400" s="1202"/>
      <c r="K400" s="1202"/>
      <c r="L400" s="1202"/>
      <c r="M400" s="1202"/>
      <c r="N400" s="1202"/>
      <c r="O400" s="1202"/>
      <c r="P400" s="1202"/>
      <c r="Q400" s="1202"/>
      <c r="R400" s="1202"/>
      <c r="S400" s="1202"/>
      <c r="T400" s="1372"/>
    </row>
    <row r="401" spans="1:20" ht="21.75" customHeight="1" thickBot="1">
      <c r="A401" s="1262" t="s">
        <v>1002</v>
      </c>
      <c r="B401" s="1263"/>
      <c r="C401" s="1263"/>
      <c r="D401" s="1263"/>
      <c r="E401" s="1264">
        <f>SUM(E390:F400)</f>
        <v>0</v>
      </c>
      <c r="F401" s="1264"/>
      <c r="G401" s="1181"/>
      <c r="H401" s="1181"/>
      <c r="I401" s="1181"/>
      <c r="J401" s="1181"/>
      <c r="K401" s="1181"/>
      <c r="L401" s="1181"/>
      <c r="M401" s="1181"/>
      <c r="N401" s="1181"/>
      <c r="O401" s="1183" t="s">
        <v>1002</v>
      </c>
      <c r="P401" s="1221"/>
      <c r="Q401" s="1264">
        <f>SUM(Q390:R400)</f>
        <v>0</v>
      </c>
      <c r="R401" s="1264"/>
      <c r="S401" s="1264">
        <f>SUM(S390:T400)</f>
        <v>0</v>
      </c>
      <c r="T401" s="1265"/>
    </row>
    <row r="402" spans="1:20" ht="21.75" customHeight="1" thickTop="1">
      <c r="A402" s="1365"/>
      <c r="B402" s="1366"/>
      <c r="C402" s="1367" t="s">
        <v>1038</v>
      </c>
      <c r="D402" s="1368"/>
      <c r="E402" s="1368"/>
      <c r="F402" s="1369"/>
      <c r="G402" s="1367" t="s">
        <v>1039</v>
      </c>
      <c r="H402" s="1370"/>
      <c r="I402" s="1370"/>
      <c r="J402" s="1348"/>
      <c r="K402" s="1367" t="s">
        <v>1040</v>
      </c>
      <c r="L402" s="1369"/>
      <c r="M402" s="1340" t="s">
        <v>1041</v>
      </c>
      <c r="N402" s="1340"/>
      <c r="O402" s="1340"/>
      <c r="P402" s="1340" t="s">
        <v>1042</v>
      </c>
      <c r="Q402" s="1340"/>
      <c r="R402" s="1340" t="s">
        <v>1043</v>
      </c>
      <c r="S402" s="1340"/>
      <c r="T402" s="1371"/>
    </row>
    <row r="403" spans="1:20" ht="21.75" customHeight="1">
      <c r="A403" s="1359" t="s">
        <v>1287</v>
      </c>
      <c r="B403" s="1360"/>
      <c r="C403" s="1364">
        <v>37.5</v>
      </c>
      <c r="D403" s="1361"/>
      <c r="E403" s="392"/>
      <c r="F403" s="385" t="s">
        <v>1288</v>
      </c>
      <c r="G403" s="1213"/>
      <c r="H403" s="1269"/>
      <c r="I403" s="181"/>
      <c r="J403" s="174"/>
      <c r="K403" s="1203"/>
      <c r="L403" s="1204"/>
      <c r="M403" s="1190"/>
      <c r="N403" s="1191"/>
      <c r="O403" s="1191"/>
      <c r="P403" s="1331" t="s">
        <v>1289</v>
      </c>
      <c r="Q403" s="1332"/>
      <c r="R403" s="1202"/>
      <c r="S403" s="1203"/>
      <c r="T403" s="393"/>
    </row>
    <row r="404" spans="1:20" ht="21.75" customHeight="1">
      <c r="A404" s="1359" t="s">
        <v>1290</v>
      </c>
      <c r="B404" s="1360"/>
      <c r="C404" s="1364">
        <v>31.5</v>
      </c>
      <c r="D404" s="1361"/>
      <c r="E404" s="392"/>
      <c r="F404" s="385" t="s">
        <v>1288</v>
      </c>
      <c r="G404" s="1213"/>
      <c r="H404" s="1269"/>
      <c r="I404" s="181"/>
      <c r="J404" s="174"/>
      <c r="K404" s="1203"/>
      <c r="L404" s="1204"/>
      <c r="M404" s="1190"/>
      <c r="N404" s="1191"/>
      <c r="O404" s="1191"/>
      <c r="P404" s="1331" t="s">
        <v>1289</v>
      </c>
      <c r="Q404" s="1332"/>
      <c r="R404" s="1202"/>
      <c r="S404" s="1203"/>
      <c r="T404" s="393"/>
    </row>
    <row r="405" spans="1:20" ht="21.75" customHeight="1">
      <c r="A405" s="1359" t="s">
        <v>1291</v>
      </c>
      <c r="B405" s="1360"/>
      <c r="C405" s="1364">
        <v>26.5</v>
      </c>
      <c r="D405" s="1361"/>
      <c r="E405" s="392"/>
      <c r="F405" s="385" t="s">
        <v>1288</v>
      </c>
      <c r="G405" s="1213"/>
      <c r="H405" s="1269"/>
      <c r="I405" s="147" t="s">
        <v>1292</v>
      </c>
      <c r="J405" s="174"/>
      <c r="K405" s="1203"/>
      <c r="L405" s="1204"/>
      <c r="M405" s="1190"/>
      <c r="N405" s="1191"/>
      <c r="O405" s="1191"/>
      <c r="P405" s="1331" t="s">
        <v>1289</v>
      </c>
      <c r="Q405" s="1332"/>
      <c r="R405" s="1202"/>
      <c r="S405" s="1203"/>
      <c r="T405" s="393"/>
    </row>
    <row r="406" spans="1:20" ht="21.75" customHeight="1">
      <c r="A406" s="1359" t="s">
        <v>831</v>
      </c>
      <c r="B406" s="1360"/>
      <c r="C406" s="1364">
        <v>19</v>
      </c>
      <c r="D406" s="1361"/>
      <c r="E406" s="392"/>
      <c r="F406" s="385" t="s">
        <v>832</v>
      </c>
      <c r="G406" s="1213" t="s">
        <v>682</v>
      </c>
      <c r="H406" s="1269"/>
      <c r="I406" s="147">
        <v>100</v>
      </c>
      <c r="J406" s="254" t="s">
        <v>682</v>
      </c>
      <c r="K406" s="1362"/>
      <c r="L406" s="1363"/>
      <c r="M406" s="1190"/>
      <c r="N406" s="1191"/>
      <c r="O406" s="1191"/>
      <c r="P406" s="1331" t="s">
        <v>1080</v>
      </c>
      <c r="Q406" s="1332"/>
      <c r="R406" s="1202"/>
      <c r="S406" s="1203"/>
      <c r="T406" s="393"/>
    </row>
    <row r="407" spans="1:20" ht="21.75" customHeight="1">
      <c r="A407" s="1359" t="s">
        <v>833</v>
      </c>
      <c r="B407" s="1360"/>
      <c r="C407" s="1203">
        <v>13.2</v>
      </c>
      <c r="D407" s="1361"/>
      <c r="E407" s="391"/>
      <c r="F407" s="385" t="s">
        <v>834</v>
      </c>
      <c r="G407" s="1213">
        <v>95</v>
      </c>
      <c r="H407" s="1269"/>
      <c r="I407" s="147" t="s">
        <v>1045</v>
      </c>
      <c r="J407" s="254">
        <v>100</v>
      </c>
      <c r="K407" s="1362"/>
      <c r="L407" s="1363"/>
      <c r="M407" s="1190"/>
      <c r="N407" s="1191"/>
      <c r="O407" s="1191"/>
      <c r="P407" s="1331" t="s">
        <v>1081</v>
      </c>
      <c r="Q407" s="1332"/>
      <c r="R407" s="1202"/>
      <c r="S407" s="1203"/>
      <c r="T407" s="393"/>
    </row>
    <row r="408" spans="1:20" ht="21.75" customHeight="1">
      <c r="A408" s="1359" t="s">
        <v>844</v>
      </c>
      <c r="B408" s="1360"/>
      <c r="C408" s="1203">
        <v>4.75</v>
      </c>
      <c r="D408" s="1361"/>
      <c r="E408" s="391"/>
      <c r="F408" s="385" t="s">
        <v>832</v>
      </c>
      <c r="G408" s="1213">
        <v>52</v>
      </c>
      <c r="H408" s="1269"/>
      <c r="I408" s="147" t="s">
        <v>1044</v>
      </c>
      <c r="J408" s="254">
        <v>72</v>
      </c>
      <c r="K408" s="1362"/>
      <c r="L408" s="1363"/>
      <c r="M408" s="1190"/>
      <c r="N408" s="1191"/>
      <c r="O408" s="1191"/>
      <c r="P408" s="1331" t="s">
        <v>1080</v>
      </c>
      <c r="Q408" s="1332"/>
      <c r="R408" s="1202"/>
      <c r="S408" s="1203"/>
      <c r="T408" s="393"/>
    </row>
    <row r="409" spans="1:20" ht="21.75" customHeight="1">
      <c r="A409" s="1359" t="s">
        <v>837</v>
      </c>
      <c r="B409" s="1360"/>
      <c r="C409" s="1203">
        <v>2.36</v>
      </c>
      <c r="D409" s="1361"/>
      <c r="E409" s="391"/>
      <c r="F409" s="385" t="s">
        <v>832</v>
      </c>
      <c r="G409" s="1213">
        <v>40</v>
      </c>
      <c r="H409" s="1269"/>
      <c r="I409" s="147" t="s">
        <v>1044</v>
      </c>
      <c r="J409" s="254">
        <v>60</v>
      </c>
      <c r="K409" s="1362"/>
      <c r="L409" s="1363"/>
      <c r="M409" s="1190"/>
      <c r="N409" s="1191"/>
      <c r="O409" s="1191"/>
      <c r="P409" s="1331" t="s">
        <v>1080</v>
      </c>
      <c r="Q409" s="1332"/>
      <c r="R409" s="1332"/>
      <c r="S409" s="1358"/>
      <c r="T409" s="393"/>
    </row>
    <row r="410" spans="1:20" ht="21.75" customHeight="1">
      <c r="A410" s="1359" t="s">
        <v>838</v>
      </c>
      <c r="B410" s="1360"/>
      <c r="C410" s="1203">
        <v>600</v>
      </c>
      <c r="D410" s="1361"/>
      <c r="E410" s="391"/>
      <c r="F410" s="385" t="s">
        <v>877</v>
      </c>
      <c r="G410" s="1213">
        <v>25</v>
      </c>
      <c r="H410" s="1269"/>
      <c r="I410" s="147" t="s">
        <v>1044</v>
      </c>
      <c r="J410" s="254">
        <v>45</v>
      </c>
      <c r="K410" s="1362"/>
      <c r="L410" s="1363"/>
      <c r="M410" s="1190"/>
      <c r="N410" s="1191"/>
      <c r="O410" s="1191"/>
      <c r="P410" s="1331" t="s">
        <v>1080</v>
      </c>
      <c r="Q410" s="1332"/>
      <c r="R410" s="1332"/>
      <c r="S410" s="1358"/>
      <c r="T410" s="393"/>
    </row>
    <row r="411" spans="1:20" ht="21.75" customHeight="1">
      <c r="A411" s="1359" t="s">
        <v>839</v>
      </c>
      <c r="B411" s="1360"/>
      <c r="C411" s="1203">
        <v>300</v>
      </c>
      <c r="D411" s="1361"/>
      <c r="E411" s="391"/>
      <c r="F411" s="385" t="s">
        <v>840</v>
      </c>
      <c r="G411" s="1213">
        <v>16</v>
      </c>
      <c r="H411" s="1269"/>
      <c r="I411" s="147" t="s">
        <v>1046</v>
      </c>
      <c r="J411" s="254">
        <v>33</v>
      </c>
      <c r="K411" s="1362"/>
      <c r="L411" s="1363"/>
      <c r="M411" s="1190"/>
      <c r="N411" s="1191"/>
      <c r="O411" s="1191"/>
      <c r="P411" s="1331" t="s">
        <v>1082</v>
      </c>
      <c r="Q411" s="1332"/>
      <c r="R411" s="1332"/>
      <c r="S411" s="1358"/>
      <c r="T411" s="393"/>
    </row>
    <row r="412" spans="1:20" ht="21.75" customHeight="1">
      <c r="A412" s="1359" t="s">
        <v>841</v>
      </c>
      <c r="B412" s="1360"/>
      <c r="C412" s="1203">
        <v>150</v>
      </c>
      <c r="D412" s="1361"/>
      <c r="E412" s="391"/>
      <c r="F412" s="385" t="s">
        <v>840</v>
      </c>
      <c r="G412" s="1213">
        <v>8</v>
      </c>
      <c r="H412" s="1269"/>
      <c r="I412" s="147" t="s">
        <v>1046</v>
      </c>
      <c r="J412" s="254">
        <v>21</v>
      </c>
      <c r="K412" s="1362"/>
      <c r="L412" s="1363"/>
      <c r="M412" s="1190"/>
      <c r="N412" s="1191"/>
      <c r="O412" s="1191"/>
      <c r="P412" s="1331" t="s">
        <v>1082</v>
      </c>
      <c r="Q412" s="1332"/>
      <c r="R412" s="1332"/>
      <c r="S412" s="1358"/>
      <c r="T412" s="393"/>
    </row>
    <row r="413" spans="1:20" ht="21.75" customHeight="1" thickBot="1">
      <c r="A413" s="1351" t="s">
        <v>842</v>
      </c>
      <c r="B413" s="1352"/>
      <c r="C413" s="1353">
        <v>75</v>
      </c>
      <c r="D413" s="1354"/>
      <c r="E413" s="395"/>
      <c r="F413" s="396" t="s">
        <v>840</v>
      </c>
      <c r="G413" s="1182">
        <v>6</v>
      </c>
      <c r="H413" s="1279"/>
      <c r="I413" s="176" t="s">
        <v>1046</v>
      </c>
      <c r="J413" s="255">
        <v>11</v>
      </c>
      <c r="K413" s="1355"/>
      <c r="L413" s="1356"/>
      <c r="M413" s="1281"/>
      <c r="N413" s="1263"/>
      <c r="O413" s="1263"/>
      <c r="P413" s="1357" t="s">
        <v>1082</v>
      </c>
      <c r="Q413" s="1343"/>
      <c r="R413" s="1343"/>
      <c r="S413" s="1344"/>
      <c r="T413" s="398"/>
    </row>
    <row r="414" spans="1:20" ht="21.75" customHeight="1" thickTop="1">
      <c r="A414" s="1345" t="s">
        <v>635</v>
      </c>
      <c r="B414" s="1346"/>
      <c r="C414" s="1346"/>
      <c r="D414" s="1346"/>
      <c r="E414" s="1346"/>
      <c r="F414" s="1346"/>
      <c r="G414" s="1346"/>
      <c r="H414" s="1347"/>
      <c r="I414" s="1348" t="s">
        <v>1047</v>
      </c>
      <c r="J414" s="1346"/>
      <c r="K414" s="1349"/>
      <c r="L414" s="1350"/>
      <c r="M414" s="1285"/>
      <c r="N414" s="1252"/>
      <c r="O414" s="1252"/>
      <c r="P414" s="1339" t="s">
        <v>1082</v>
      </c>
      <c r="Q414" s="1340"/>
      <c r="R414" s="1341"/>
      <c r="S414" s="1342"/>
      <c r="T414" s="399"/>
    </row>
    <row r="415" spans="1:20" ht="21.75" customHeight="1">
      <c r="A415" s="400"/>
      <c r="B415" s="401"/>
      <c r="C415" s="1202" t="s">
        <v>1048</v>
      </c>
      <c r="D415" s="1202"/>
      <c r="E415" s="1202"/>
      <c r="F415" s="1202"/>
      <c r="G415" s="1202"/>
      <c r="H415" s="1203"/>
      <c r="I415" s="1204" t="s">
        <v>1049</v>
      </c>
      <c r="J415" s="1202"/>
      <c r="K415" s="1398"/>
      <c r="L415" s="1399"/>
      <c r="M415" s="1190"/>
      <c r="N415" s="1191"/>
      <c r="O415" s="1191"/>
      <c r="P415" s="1331" t="s">
        <v>1080</v>
      </c>
      <c r="Q415" s="1332"/>
      <c r="R415" s="1202"/>
      <c r="S415" s="1203"/>
      <c r="T415" s="393"/>
    </row>
    <row r="416" spans="1:20" ht="21.75" customHeight="1">
      <c r="A416" s="388" t="s">
        <v>1050</v>
      </c>
      <c r="B416" s="389" t="s">
        <v>1051</v>
      </c>
      <c r="C416" s="1202" t="s">
        <v>1052</v>
      </c>
      <c r="D416" s="1202"/>
      <c r="E416" s="1202"/>
      <c r="F416" s="1202"/>
      <c r="G416" s="1202"/>
      <c r="H416" s="1203"/>
      <c r="I416" s="1204" t="s">
        <v>1053</v>
      </c>
      <c r="J416" s="1202"/>
      <c r="K416" s="1398"/>
      <c r="L416" s="1399"/>
      <c r="M416" s="1190"/>
      <c r="N416" s="1191"/>
      <c r="O416" s="1191"/>
      <c r="P416" s="1331" t="s">
        <v>1083</v>
      </c>
      <c r="Q416" s="1332"/>
      <c r="R416" s="1202"/>
      <c r="S416" s="1203"/>
      <c r="T416" s="393"/>
    </row>
    <row r="417" spans="1:20" ht="21.75" customHeight="1">
      <c r="A417" s="402" t="s">
        <v>892</v>
      </c>
      <c r="B417" s="389" t="s">
        <v>1054</v>
      </c>
      <c r="C417" s="1202" t="s">
        <v>1055</v>
      </c>
      <c r="D417" s="1202"/>
      <c r="E417" s="1202"/>
      <c r="F417" s="1202"/>
      <c r="G417" s="1202"/>
      <c r="H417" s="1203"/>
      <c r="I417" s="1204" t="s">
        <v>1056</v>
      </c>
      <c r="J417" s="1202"/>
      <c r="K417" s="1335"/>
      <c r="L417" s="1336"/>
      <c r="M417" s="1190"/>
      <c r="N417" s="1191"/>
      <c r="O417" s="1191"/>
      <c r="P417" s="1331" t="s">
        <v>1083</v>
      </c>
      <c r="Q417" s="1332"/>
      <c r="R417" s="1186" t="s">
        <v>1127</v>
      </c>
      <c r="S417" s="1176"/>
      <c r="T417" s="183"/>
    </row>
    <row r="418" spans="1:20" ht="21.75" customHeight="1">
      <c r="A418" s="388" t="s">
        <v>1057</v>
      </c>
      <c r="B418" s="389" t="s">
        <v>933</v>
      </c>
      <c r="C418" s="1202" t="s">
        <v>1058</v>
      </c>
      <c r="D418" s="1202"/>
      <c r="E418" s="1202"/>
      <c r="F418" s="1202"/>
      <c r="G418" s="1202"/>
      <c r="H418" s="1203"/>
      <c r="I418" s="1204" t="s">
        <v>1059</v>
      </c>
      <c r="J418" s="1202"/>
      <c r="K418" s="1335"/>
      <c r="L418" s="1336"/>
      <c r="M418" s="1190"/>
      <c r="N418" s="1191"/>
      <c r="O418" s="1191"/>
      <c r="P418" s="1331" t="s">
        <v>1084</v>
      </c>
      <c r="Q418" s="1332"/>
      <c r="R418" s="1186" t="s">
        <v>1282</v>
      </c>
      <c r="S418" s="1176"/>
      <c r="T418" s="183"/>
    </row>
    <row r="419" spans="1:20" ht="21.75" customHeight="1">
      <c r="A419" s="388" t="s">
        <v>1060</v>
      </c>
      <c r="B419" s="389" t="s">
        <v>1061</v>
      </c>
      <c r="C419" s="1202" t="s">
        <v>1062</v>
      </c>
      <c r="D419" s="1202"/>
      <c r="E419" s="1202"/>
      <c r="F419" s="1202"/>
      <c r="G419" s="1202"/>
      <c r="H419" s="1203"/>
      <c r="I419" s="1204" t="s">
        <v>1293</v>
      </c>
      <c r="J419" s="1202"/>
      <c r="K419" s="1335"/>
      <c r="L419" s="1336"/>
      <c r="M419" s="1190"/>
      <c r="N419" s="1191"/>
      <c r="O419" s="1191"/>
      <c r="P419" s="1331" t="s">
        <v>1289</v>
      </c>
      <c r="Q419" s="1332"/>
      <c r="R419" s="1187">
        <v>4.9</v>
      </c>
      <c r="S419" s="1188"/>
      <c r="T419" s="183" t="s">
        <v>894</v>
      </c>
    </row>
    <row r="420" spans="1:20" ht="21.75" customHeight="1">
      <c r="A420" s="388" t="s">
        <v>1290</v>
      </c>
      <c r="B420" s="389" t="s">
        <v>1063</v>
      </c>
      <c r="C420" s="1202" t="s">
        <v>1064</v>
      </c>
      <c r="D420" s="1202"/>
      <c r="E420" s="1202"/>
      <c r="F420" s="1202"/>
      <c r="G420" s="1202"/>
      <c r="H420" s="1203"/>
      <c r="I420" s="1204" t="s">
        <v>1294</v>
      </c>
      <c r="J420" s="1202"/>
      <c r="K420" s="1335"/>
      <c r="L420" s="1336"/>
      <c r="M420" s="1190"/>
      <c r="N420" s="1191"/>
      <c r="O420" s="1191"/>
      <c r="P420" s="1331" t="s">
        <v>1289</v>
      </c>
      <c r="Q420" s="1332"/>
      <c r="R420" s="1186" t="s">
        <v>1295</v>
      </c>
      <c r="S420" s="1176"/>
      <c r="T420" s="183"/>
    </row>
    <row r="421" spans="1:20" ht="21.75" customHeight="1">
      <c r="A421" s="403"/>
      <c r="B421" s="390"/>
      <c r="C421" s="1202" t="s">
        <v>1065</v>
      </c>
      <c r="D421" s="1202"/>
      <c r="E421" s="1202"/>
      <c r="F421" s="1202"/>
      <c r="G421" s="1202"/>
      <c r="H421" s="1203"/>
      <c r="I421" s="1204" t="s">
        <v>1066</v>
      </c>
      <c r="J421" s="1202"/>
      <c r="K421" s="1233"/>
      <c r="L421" s="1234"/>
      <c r="M421" s="1190"/>
      <c r="N421" s="1191"/>
      <c r="O421" s="1191"/>
      <c r="P421" s="1331" t="s">
        <v>1067</v>
      </c>
      <c r="Q421" s="1332"/>
      <c r="R421" s="1202"/>
      <c r="S421" s="1203"/>
      <c r="T421" s="393"/>
    </row>
    <row r="422" spans="1:20" ht="21.75" customHeight="1">
      <c r="A422" s="1201" t="s">
        <v>1068</v>
      </c>
      <c r="B422" s="1202"/>
      <c r="C422" s="1202"/>
      <c r="D422" s="1202"/>
      <c r="E422" s="1202"/>
      <c r="F422" s="1202"/>
      <c r="G422" s="1202"/>
      <c r="H422" s="1203"/>
      <c r="I422" s="1204" t="s">
        <v>1069</v>
      </c>
      <c r="J422" s="1202"/>
      <c r="K422" s="1233"/>
      <c r="L422" s="1234"/>
      <c r="M422" s="1190"/>
      <c r="N422" s="1191"/>
      <c r="O422" s="1191"/>
      <c r="P422" s="1331" t="s">
        <v>1070</v>
      </c>
      <c r="Q422" s="1332"/>
      <c r="R422" s="1202"/>
      <c r="S422" s="1203"/>
      <c r="T422" s="393"/>
    </row>
    <row r="423" spans="1:20" ht="21.75" customHeight="1">
      <c r="A423" s="1291" t="s">
        <v>166</v>
      </c>
      <c r="B423" s="1292"/>
      <c r="C423" s="1224" t="s">
        <v>1132</v>
      </c>
      <c r="D423" s="1225"/>
      <c r="E423" s="1225"/>
      <c r="F423" s="1225"/>
      <c r="G423" s="1225"/>
      <c r="H423" s="1225"/>
      <c r="I423" s="1208" t="s">
        <v>167</v>
      </c>
      <c r="J423" s="1209"/>
      <c r="K423" s="1213"/>
      <c r="L423" s="1208"/>
      <c r="M423" s="1190"/>
      <c r="N423" s="1191"/>
      <c r="O423" s="1191"/>
      <c r="P423" s="1190" t="s">
        <v>168</v>
      </c>
      <c r="Q423" s="1191"/>
      <c r="R423" s="1286"/>
      <c r="S423" s="1287"/>
      <c r="T423" s="183"/>
    </row>
    <row r="424" spans="1:20" ht="21.75" customHeight="1">
      <c r="A424" s="1293"/>
      <c r="B424" s="1294"/>
      <c r="C424" s="1224" t="s">
        <v>644</v>
      </c>
      <c r="D424" s="1225"/>
      <c r="E424" s="1225"/>
      <c r="F424" s="1225"/>
      <c r="G424" s="1225"/>
      <c r="H424" s="1225"/>
      <c r="I424" s="1208" t="s">
        <v>1071</v>
      </c>
      <c r="J424" s="1209"/>
      <c r="K424" s="1213"/>
      <c r="L424" s="1208"/>
      <c r="M424" s="1190"/>
      <c r="N424" s="1191"/>
      <c r="O424" s="1191"/>
      <c r="P424" s="1190" t="s">
        <v>1289</v>
      </c>
      <c r="Q424" s="1191"/>
      <c r="R424" s="1286"/>
      <c r="S424" s="1287"/>
      <c r="T424" s="183"/>
    </row>
    <row r="425" spans="1:20" ht="21.75" customHeight="1">
      <c r="A425" s="1295"/>
      <c r="B425" s="1296"/>
      <c r="C425" s="1224" t="s">
        <v>1133</v>
      </c>
      <c r="D425" s="1225"/>
      <c r="E425" s="1225"/>
      <c r="F425" s="1225"/>
      <c r="G425" s="1225"/>
      <c r="H425" s="1225"/>
      <c r="I425" s="1208" t="s">
        <v>169</v>
      </c>
      <c r="J425" s="1209"/>
      <c r="K425" s="1213"/>
      <c r="L425" s="1208"/>
      <c r="M425" s="1190"/>
      <c r="N425" s="1191"/>
      <c r="O425" s="1191"/>
      <c r="P425" s="1190" t="s">
        <v>1074</v>
      </c>
      <c r="Q425" s="1191"/>
      <c r="R425" s="1286"/>
      <c r="S425" s="1287"/>
      <c r="T425" s="183"/>
    </row>
    <row r="426" spans="1:20" ht="21.75" customHeight="1">
      <c r="A426" s="1201" t="s">
        <v>697</v>
      </c>
      <c r="B426" s="1202"/>
      <c r="C426" s="1202"/>
      <c r="D426" s="1202"/>
      <c r="E426" s="1202"/>
      <c r="F426" s="1202"/>
      <c r="G426" s="1202"/>
      <c r="H426" s="1203"/>
      <c r="I426" s="1204" t="s">
        <v>169</v>
      </c>
      <c r="J426" s="1202"/>
      <c r="K426" s="1233"/>
      <c r="L426" s="1234"/>
      <c r="M426" s="1190"/>
      <c r="N426" s="1191"/>
      <c r="O426" s="1191"/>
      <c r="P426" s="1331" t="s">
        <v>1074</v>
      </c>
      <c r="Q426" s="1332"/>
      <c r="R426" s="1202"/>
      <c r="S426" s="1203"/>
      <c r="T426" s="393"/>
    </row>
    <row r="427" spans="1:20" ht="21.75" customHeight="1" thickBot="1">
      <c r="A427" s="1205" t="s">
        <v>1072</v>
      </c>
      <c r="B427" s="1199"/>
      <c r="C427" s="1199"/>
      <c r="D427" s="1199"/>
      <c r="E427" s="1199"/>
      <c r="F427" s="1199"/>
      <c r="G427" s="1199"/>
      <c r="H427" s="1200"/>
      <c r="I427" s="1334" t="s">
        <v>1073</v>
      </c>
      <c r="J427" s="1199"/>
      <c r="K427" s="1396"/>
      <c r="L427" s="1397"/>
      <c r="M427" s="1211"/>
      <c r="N427" s="1192"/>
      <c r="O427" s="1192"/>
      <c r="P427" s="1197" t="s">
        <v>1074</v>
      </c>
      <c r="Q427" s="1198"/>
      <c r="R427" s="1199"/>
      <c r="S427" s="1200"/>
      <c r="T427" s="404"/>
    </row>
    <row r="428" spans="1:20" ht="21.75" customHeight="1" thickBot="1">
      <c r="A428" s="1219" t="s">
        <v>1075</v>
      </c>
      <c r="B428" s="1220"/>
      <c r="C428" s="1220"/>
      <c r="D428" s="1220"/>
      <c r="E428" s="1220"/>
      <c r="F428" s="1220"/>
      <c r="G428" s="1220"/>
      <c r="H428" s="171"/>
      <c r="I428" s="1214" t="s">
        <v>679</v>
      </c>
      <c r="J428" s="1214"/>
      <c r="K428" s="530"/>
      <c r="L428" s="524" t="s">
        <v>170</v>
      </c>
      <c r="M428" s="562"/>
      <c r="N428" s="1214" t="s">
        <v>315</v>
      </c>
      <c r="O428" s="1214"/>
      <c r="P428" s="523"/>
      <c r="Q428" s="524" t="s">
        <v>1296</v>
      </c>
      <c r="R428" s="562"/>
      <c r="S428" s="333"/>
      <c r="T428" s="407"/>
    </row>
    <row r="429" spans="1:20" ht="21.75" customHeight="1" thickBot="1">
      <c r="A429" s="1178" t="s">
        <v>1076</v>
      </c>
      <c r="B429" s="1179"/>
      <c r="C429" s="1179"/>
      <c r="D429" s="1179"/>
      <c r="E429" s="1179"/>
      <c r="F429" s="1179"/>
      <c r="G429" s="1179"/>
      <c r="H429" s="1194"/>
      <c r="I429" s="1195"/>
      <c r="J429" s="1195"/>
      <c r="K429" s="1195"/>
      <c r="L429" s="1195"/>
      <c r="M429" s="1195"/>
      <c r="N429" s="1195"/>
      <c r="O429" s="1195"/>
      <c r="P429" s="1195"/>
      <c r="Q429" s="1195"/>
      <c r="R429" s="1195"/>
      <c r="S429" s="1195"/>
      <c r="T429" s="1196"/>
    </row>
    <row r="430" spans="1:20" ht="21.75" customHeight="1" thickBot="1">
      <c r="A430" s="1180" t="s">
        <v>1077</v>
      </c>
      <c r="B430" s="1151"/>
      <c r="C430" s="1151"/>
      <c r="D430" s="1151"/>
      <c r="E430" s="1151"/>
      <c r="F430" s="1151"/>
      <c r="G430" s="1151"/>
      <c r="H430" s="1239" t="str">
        <f>'基本事項記入ｼｰﾄ'!$C$31</f>
        <v>○○　○○　  印</v>
      </c>
      <c r="I430" s="1153"/>
      <c r="J430" s="1153"/>
      <c r="K430" s="1153"/>
      <c r="L430" s="1240" t="s">
        <v>858</v>
      </c>
      <c r="M430" s="1151"/>
      <c r="N430" s="1151"/>
      <c r="O430" s="1151"/>
      <c r="P430" s="1239" t="str">
        <f>'基本事項記入ｼｰﾄ'!$C$32</f>
        <v>○○　○○○　　　印</v>
      </c>
      <c r="Q430" s="1153"/>
      <c r="R430" s="1153"/>
      <c r="S430" s="1153"/>
      <c r="T430" s="1244"/>
    </row>
    <row r="431" spans="1:20" ht="21.75" customHeight="1">
      <c r="A431" s="193"/>
      <c r="B431" s="1189" t="s">
        <v>1078</v>
      </c>
      <c r="C431" s="1189"/>
      <c r="D431" s="1189"/>
      <c r="E431" s="1189"/>
      <c r="F431" s="1189"/>
      <c r="G431" s="1189"/>
      <c r="H431" s="1189"/>
      <c r="I431" s="1189"/>
      <c r="J431" s="1189"/>
      <c r="K431" s="1189"/>
      <c r="L431" s="1189"/>
      <c r="M431" s="1189"/>
      <c r="N431" s="1189"/>
      <c r="O431" s="1189"/>
      <c r="P431" s="1189"/>
      <c r="Q431" s="1189"/>
      <c r="R431" s="1189"/>
      <c r="S431" s="1189"/>
      <c r="T431" s="1189"/>
    </row>
    <row r="432" ht="13.5">
      <c r="K432">
        <v>4</v>
      </c>
    </row>
    <row r="433" ht="13.5">
      <c r="R433" t="s">
        <v>973</v>
      </c>
    </row>
    <row r="434" spans="3:20" ht="21.75" customHeight="1">
      <c r="C434" s="1116" t="s">
        <v>974</v>
      </c>
      <c r="D434" s="1172"/>
      <c r="E434" s="1172"/>
      <c r="F434" s="1172"/>
      <c r="G434" s="1172"/>
      <c r="H434" s="1172"/>
      <c r="I434" s="1172"/>
      <c r="J434" s="1172"/>
      <c r="K434" s="1172"/>
      <c r="L434" s="1172"/>
      <c r="M434" s="1172"/>
      <c r="N434" s="1172"/>
      <c r="O434" s="1172"/>
      <c r="P434" s="1172"/>
      <c r="Q434" s="1172"/>
      <c r="R434" s="117"/>
      <c r="S434" s="117"/>
      <c r="T434" s="117"/>
    </row>
    <row r="435" spans="3:20" ht="21.75" customHeight="1">
      <c r="C435" s="87"/>
      <c r="D435" s="88"/>
      <c r="E435" s="88"/>
      <c r="F435" s="88"/>
      <c r="G435" s="88"/>
      <c r="H435" s="88"/>
      <c r="I435" s="88"/>
      <c r="J435" s="88"/>
      <c r="K435" s="88"/>
      <c r="L435" s="88"/>
      <c r="M435" s="88"/>
      <c r="N435" s="88"/>
      <c r="O435" s="88"/>
      <c r="P435" s="88"/>
      <c r="Q435" s="88"/>
      <c r="R435" s="117"/>
      <c r="S435" s="117"/>
      <c r="T435" s="117"/>
    </row>
    <row r="436" ht="21.75" customHeight="1"/>
    <row r="437" spans="1:20" ht="21.75" customHeight="1" thickBot="1">
      <c r="A437" s="1228"/>
      <c r="B437" s="1228"/>
      <c r="C437" s="1228"/>
      <c r="D437" s="1228"/>
      <c r="E437" s="1228"/>
      <c r="F437" s="1229"/>
      <c r="G437" s="1228"/>
      <c r="H437" s="1228"/>
      <c r="I437" s="1228"/>
      <c r="J437" s="1228"/>
      <c r="K437" s="1228"/>
      <c r="L437" s="1228"/>
      <c r="M437" s="1228"/>
      <c r="N437" s="168"/>
      <c r="O437" s="1228"/>
      <c r="P437" s="1228"/>
      <c r="Q437" s="1228"/>
      <c r="R437" s="1228"/>
      <c r="S437" s="1228"/>
      <c r="T437" s="1228"/>
    </row>
    <row r="438" spans="1:20" ht="21.75" customHeight="1" thickBot="1">
      <c r="A438" s="1391" t="s">
        <v>825</v>
      </c>
      <c r="B438" s="1392"/>
      <c r="C438" s="1392"/>
      <c r="D438" s="1392"/>
      <c r="E438" s="1393"/>
      <c r="F438" s="1219" t="str">
        <f>'基本事項記入ｼｰﾄ'!$C$29</f>
        <v>**</v>
      </c>
      <c r="G438" s="1220"/>
      <c r="H438" s="1235"/>
      <c r="I438" s="1394" t="s">
        <v>975</v>
      </c>
      <c r="J438" s="1395"/>
      <c r="K438" s="1236" t="str">
        <f>'基本事項記入ｼｰﾄ'!$C$11</f>
        <v>△△　△△</v>
      </c>
      <c r="L438" s="1237"/>
      <c r="M438" s="1237"/>
      <c r="N438" s="1237"/>
      <c r="O438" s="1237"/>
      <c r="P438" s="1237"/>
      <c r="Q438" s="1237"/>
      <c r="R438" s="1237"/>
      <c r="S438" s="1237"/>
      <c r="T438" s="1238"/>
    </row>
    <row r="439" spans="1:25" ht="21.75" customHeight="1">
      <c r="A439" s="1389" t="s">
        <v>976</v>
      </c>
      <c r="B439" s="1390"/>
      <c r="C439" s="1390"/>
      <c r="D439" s="1390"/>
      <c r="E439" s="1390"/>
      <c r="F439" s="381"/>
      <c r="G439" s="382" t="s">
        <v>977</v>
      </c>
      <c r="H439" s="531" t="str">
        <f>'基本事項記入ｼｰﾄ'!$C$34</f>
        <v>**</v>
      </c>
      <c r="I439" s="1390" t="s">
        <v>822</v>
      </c>
      <c r="J439" s="1390"/>
      <c r="K439" s="1226" t="s">
        <v>1181</v>
      </c>
      <c r="L439" s="1227"/>
      <c r="M439" s="1226" t="s">
        <v>978</v>
      </c>
      <c r="N439" s="1227"/>
      <c r="O439" s="1226" t="s">
        <v>1182</v>
      </c>
      <c r="P439" s="1386"/>
      <c r="Q439" s="1386"/>
      <c r="R439" s="1386"/>
      <c r="S439" s="1386"/>
      <c r="T439" s="1387"/>
      <c r="W439" s="22">
        <f>IF(F439="","",F439)</f>
      </c>
      <c r="X439" s="22">
        <f>IF(W439="","",K439)</f>
      </c>
      <c r="Y439" s="22">
        <f>IF(W439="","",O439)</f>
      </c>
    </row>
    <row r="440" spans="1:23" ht="21.75" customHeight="1">
      <c r="A440" s="1201" t="s">
        <v>979</v>
      </c>
      <c r="B440" s="1202"/>
      <c r="C440" s="1202"/>
      <c r="D440" s="1202"/>
      <c r="E440" s="1202"/>
      <c r="F440" s="1358"/>
      <c r="G440" s="1388"/>
      <c r="H440" s="1388"/>
      <c r="I440" s="1388"/>
      <c r="J440" s="385" t="s">
        <v>980</v>
      </c>
      <c r="K440" s="1332" t="s">
        <v>981</v>
      </c>
      <c r="L440" s="1332"/>
      <c r="M440" s="1332"/>
      <c r="N440" s="1332"/>
      <c r="O440" s="1358">
        <v>50</v>
      </c>
      <c r="P440" s="1388"/>
      <c r="Q440" s="1388"/>
      <c r="R440" s="1388"/>
      <c r="S440" s="1388"/>
      <c r="T440" s="386" t="s">
        <v>982</v>
      </c>
      <c r="W440" s="88"/>
    </row>
    <row r="441" spans="1:20" ht="21.75" customHeight="1" thickBot="1">
      <c r="A441" s="1378" t="s">
        <v>983</v>
      </c>
      <c r="B441" s="1379"/>
      <c r="C441" s="1379"/>
      <c r="D441" s="1379"/>
      <c r="E441" s="1379"/>
      <c r="F441" s="1183"/>
      <c r="G441" s="1184"/>
      <c r="H441" s="1184"/>
      <c r="I441" s="1184"/>
      <c r="J441" s="1184"/>
      <c r="K441" s="1184"/>
      <c r="L441" s="1184"/>
      <c r="M441" s="1184"/>
      <c r="N441" s="1221"/>
      <c r="O441" s="1344" t="s">
        <v>984</v>
      </c>
      <c r="P441" s="1380"/>
      <c r="Q441" s="1381"/>
      <c r="R441" s="1382"/>
      <c r="S441" s="1383"/>
      <c r="T441" s="1384"/>
    </row>
    <row r="442" spans="1:20" ht="21.75" customHeight="1" thickTop="1">
      <c r="A442" s="1385" t="s">
        <v>985</v>
      </c>
      <c r="B442" s="1340"/>
      <c r="C442" s="1340"/>
      <c r="D442" s="1340"/>
      <c r="E442" s="1340"/>
      <c r="F442" s="1340"/>
      <c r="G442" s="1340"/>
      <c r="H442" s="1340"/>
      <c r="I442" s="1340"/>
      <c r="J442" s="1340"/>
      <c r="K442" s="1340"/>
      <c r="L442" s="1340"/>
      <c r="M442" s="1340"/>
      <c r="N442" s="1340"/>
      <c r="O442" s="1340" t="s">
        <v>986</v>
      </c>
      <c r="P442" s="1340"/>
      <c r="Q442" s="1340"/>
      <c r="R442" s="1340"/>
      <c r="S442" s="1340"/>
      <c r="T442" s="1371"/>
    </row>
    <row r="443" spans="1:20" ht="21.75" customHeight="1">
      <c r="A443" s="1377" t="s">
        <v>987</v>
      </c>
      <c r="B443" s="1332"/>
      <c r="C443" s="1332"/>
      <c r="D443" s="1332"/>
      <c r="E443" s="1202" t="s">
        <v>988</v>
      </c>
      <c r="F443" s="1202"/>
      <c r="G443" s="1332" t="s">
        <v>989</v>
      </c>
      <c r="H443" s="1332"/>
      <c r="I443" s="1332"/>
      <c r="J443" s="1332" t="s">
        <v>990</v>
      </c>
      <c r="K443" s="1332"/>
      <c r="L443" s="1332"/>
      <c r="M443" s="1332"/>
      <c r="N443" s="1332"/>
      <c r="O443" s="1332" t="s">
        <v>991</v>
      </c>
      <c r="P443" s="1332"/>
      <c r="Q443" s="1332" t="s">
        <v>988</v>
      </c>
      <c r="R443" s="1332"/>
      <c r="S443" s="1332" t="s">
        <v>992</v>
      </c>
      <c r="T443" s="1376"/>
    </row>
    <row r="444" spans="1:20" ht="21.75" customHeight="1">
      <c r="A444" s="1257"/>
      <c r="B444" s="1225"/>
      <c r="C444" s="1225"/>
      <c r="D444" s="1258"/>
      <c r="E444" s="1259"/>
      <c r="F444" s="1259"/>
      <c r="G444" s="1202"/>
      <c r="H444" s="1202"/>
      <c r="I444" s="1202"/>
      <c r="J444" s="1202"/>
      <c r="K444" s="1202"/>
      <c r="L444" s="1202"/>
      <c r="M444" s="1202"/>
      <c r="N444" s="1202"/>
      <c r="O444" s="1332" t="s">
        <v>993</v>
      </c>
      <c r="P444" s="1332"/>
      <c r="Q444" s="1202"/>
      <c r="R444" s="1202"/>
      <c r="S444" s="1202"/>
      <c r="T444" s="1372"/>
    </row>
    <row r="445" spans="1:20" ht="21.75" customHeight="1">
      <c r="A445" s="1257" t="s">
        <v>994</v>
      </c>
      <c r="B445" s="1225"/>
      <c r="C445" s="1225"/>
      <c r="D445" s="1258"/>
      <c r="E445" s="1259"/>
      <c r="F445" s="1259"/>
      <c r="G445" s="1202"/>
      <c r="H445" s="1202"/>
      <c r="I445" s="1202"/>
      <c r="J445" s="1202"/>
      <c r="K445" s="1202"/>
      <c r="L445" s="1202"/>
      <c r="M445" s="1202"/>
      <c r="N445" s="1202"/>
      <c r="O445" s="1332" t="s">
        <v>995</v>
      </c>
      <c r="P445" s="1332"/>
      <c r="Q445" s="1202"/>
      <c r="R445" s="1202"/>
      <c r="S445" s="1202"/>
      <c r="T445" s="1372"/>
    </row>
    <row r="446" spans="1:20" ht="21.75" customHeight="1">
      <c r="A446" s="1257" t="s">
        <v>996</v>
      </c>
      <c r="B446" s="1225"/>
      <c r="C446" s="1225"/>
      <c r="D446" s="1258"/>
      <c r="E446" s="1259"/>
      <c r="F446" s="1259"/>
      <c r="G446" s="1202"/>
      <c r="H446" s="1202"/>
      <c r="I446" s="1202"/>
      <c r="J446" s="1202"/>
      <c r="K446" s="1202"/>
      <c r="L446" s="1202"/>
      <c r="M446" s="1202"/>
      <c r="N446" s="1202"/>
      <c r="O446" s="1332" t="s">
        <v>1079</v>
      </c>
      <c r="P446" s="1332"/>
      <c r="Q446" s="1373"/>
      <c r="R446" s="1373"/>
      <c r="S446" s="1373"/>
      <c r="T446" s="1374"/>
    </row>
    <row r="447" spans="1:20" ht="21.75" customHeight="1">
      <c r="A447" s="1257" t="s">
        <v>997</v>
      </c>
      <c r="B447" s="1225"/>
      <c r="C447" s="1225"/>
      <c r="D447" s="1258"/>
      <c r="E447" s="1259"/>
      <c r="F447" s="1259"/>
      <c r="G447" s="1209"/>
      <c r="H447" s="1209"/>
      <c r="I447" s="1209"/>
      <c r="J447" s="1209"/>
      <c r="K447" s="1209"/>
      <c r="L447" s="1209"/>
      <c r="M447" s="1209"/>
      <c r="N447" s="1209"/>
      <c r="O447" s="1332" t="s">
        <v>400</v>
      </c>
      <c r="P447" s="1332"/>
      <c r="Q447" s="1375"/>
      <c r="R447" s="1375"/>
      <c r="S447" s="1373"/>
      <c r="T447" s="1374"/>
    </row>
    <row r="448" spans="1:20" ht="21.75" customHeight="1">
      <c r="A448" s="1257" t="s">
        <v>998</v>
      </c>
      <c r="B448" s="1225"/>
      <c r="C448" s="1225"/>
      <c r="D448" s="1258"/>
      <c r="E448" s="1259"/>
      <c r="F448" s="1259"/>
      <c r="G448" s="1209"/>
      <c r="H448" s="1209"/>
      <c r="I448" s="1209"/>
      <c r="J448" s="1209"/>
      <c r="K448" s="1209"/>
      <c r="L448" s="1209"/>
      <c r="M448" s="1209"/>
      <c r="N448" s="1209"/>
      <c r="O448" s="1332" t="s">
        <v>401</v>
      </c>
      <c r="P448" s="1332"/>
      <c r="Q448" s="1373"/>
      <c r="R448" s="1373"/>
      <c r="S448" s="1373"/>
      <c r="T448" s="1374"/>
    </row>
    <row r="449" spans="1:20" ht="21.75" customHeight="1">
      <c r="A449" s="1257"/>
      <c r="B449" s="1225"/>
      <c r="C449" s="1225"/>
      <c r="D449" s="1258"/>
      <c r="E449" s="1259"/>
      <c r="F449" s="1259"/>
      <c r="G449" s="1206"/>
      <c r="H449" s="1312"/>
      <c r="I449" s="1207"/>
      <c r="J449" s="1209"/>
      <c r="K449" s="1209"/>
      <c r="L449" s="1209"/>
      <c r="M449" s="1209"/>
      <c r="N449" s="1209"/>
      <c r="O449" s="1332" t="s">
        <v>403</v>
      </c>
      <c r="P449" s="1332"/>
      <c r="Q449" s="1373"/>
      <c r="R449" s="1373"/>
      <c r="S449" s="1373"/>
      <c r="T449" s="1374"/>
    </row>
    <row r="450" spans="1:20" ht="21.75" customHeight="1">
      <c r="A450" s="1257" t="s">
        <v>404</v>
      </c>
      <c r="B450" s="1225"/>
      <c r="C450" s="1225"/>
      <c r="D450" s="1258"/>
      <c r="E450" s="1259"/>
      <c r="F450" s="1259"/>
      <c r="G450" s="1209"/>
      <c r="H450" s="1209"/>
      <c r="I450" s="1209"/>
      <c r="J450" s="1209"/>
      <c r="K450" s="1209"/>
      <c r="L450" s="1209"/>
      <c r="M450" s="1209"/>
      <c r="N450" s="1209"/>
      <c r="O450" s="1202"/>
      <c r="P450" s="1202"/>
      <c r="Q450" s="1373"/>
      <c r="R450" s="1373"/>
      <c r="S450" s="1373"/>
      <c r="T450" s="1374"/>
    </row>
    <row r="451" spans="1:20" ht="21.75" customHeight="1">
      <c r="A451" s="1260" t="s">
        <v>405</v>
      </c>
      <c r="B451" s="1261"/>
      <c r="C451" s="1261"/>
      <c r="D451" s="1261"/>
      <c r="E451" s="1259"/>
      <c r="F451" s="1259"/>
      <c r="G451" s="1209"/>
      <c r="H451" s="1209"/>
      <c r="I451" s="1209"/>
      <c r="J451" s="1209"/>
      <c r="K451" s="1209"/>
      <c r="L451" s="1209"/>
      <c r="M451" s="1209"/>
      <c r="N451" s="1209"/>
      <c r="O451" s="1332" t="s">
        <v>999</v>
      </c>
      <c r="P451" s="1332"/>
      <c r="Q451" s="1373"/>
      <c r="R451" s="1373"/>
      <c r="S451" s="1373"/>
      <c r="T451" s="1374"/>
    </row>
    <row r="452" spans="1:20" ht="21.75" customHeight="1">
      <c r="A452" s="1260" t="s">
        <v>406</v>
      </c>
      <c r="B452" s="1261"/>
      <c r="C452" s="1261"/>
      <c r="D452" s="1261"/>
      <c r="E452" s="1259"/>
      <c r="F452" s="1259"/>
      <c r="G452" s="1209"/>
      <c r="H452" s="1209"/>
      <c r="I452" s="1209"/>
      <c r="J452" s="1209"/>
      <c r="K452" s="1209"/>
      <c r="L452" s="1209"/>
      <c r="M452" s="1209"/>
      <c r="N452" s="1209"/>
      <c r="O452" s="1332" t="s">
        <v>156</v>
      </c>
      <c r="P452" s="1332"/>
      <c r="Q452" s="1373"/>
      <c r="R452" s="1373"/>
      <c r="S452" s="1373"/>
      <c r="T452" s="1374"/>
    </row>
    <row r="453" spans="1:20" ht="21.75" customHeight="1">
      <c r="A453" s="1260" t="s">
        <v>574</v>
      </c>
      <c r="B453" s="1261"/>
      <c r="C453" s="1261"/>
      <c r="D453" s="1261"/>
      <c r="E453" s="1259"/>
      <c r="F453" s="1259"/>
      <c r="G453" s="1209"/>
      <c r="H453" s="1209"/>
      <c r="I453" s="1209"/>
      <c r="J453" s="1209"/>
      <c r="K453" s="1209"/>
      <c r="L453" s="1209"/>
      <c r="M453" s="1209"/>
      <c r="N453" s="1209"/>
      <c r="O453" s="1332" t="s">
        <v>1001</v>
      </c>
      <c r="P453" s="1332"/>
      <c r="Q453" s="1332"/>
      <c r="R453" s="1332"/>
      <c r="S453" s="1202"/>
      <c r="T453" s="1372"/>
    </row>
    <row r="454" spans="1:20" ht="21.75" customHeight="1">
      <c r="A454" s="1212"/>
      <c r="B454" s="1209"/>
      <c r="C454" s="1209"/>
      <c r="D454" s="1209"/>
      <c r="E454" s="1259"/>
      <c r="F454" s="1259"/>
      <c r="G454" s="1202"/>
      <c r="H454" s="1202"/>
      <c r="I454" s="1202"/>
      <c r="J454" s="1202"/>
      <c r="K454" s="1202"/>
      <c r="L454" s="1202"/>
      <c r="M454" s="1202"/>
      <c r="N454" s="1202"/>
      <c r="O454" s="1202"/>
      <c r="P454" s="1202"/>
      <c r="Q454" s="1202"/>
      <c r="R454" s="1202"/>
      <c r="S454" s="1202"/>
      <c r="T454" s="1372"/>
    </row>
    <row r="455" spans="1:20" ht="21.75" customHeight="1" thickBot="1">
      <c r="A455" s="1262" t="s">
        <v>1002</v>
      </c>
      <c r="B455" s="1263"/>
      <c r="C455" s="1263"/>
      <c r="D455" s="1263"/>
      <c r="E455" s="1264">
        <f>SUM(E444:F454)</f>
        <v>0</v>
      </c>
      <c r="F455" s="1264"/>
      <c r="G455" s="1181"/>
      <c r="H455" s="1181"/>
      <c r="I455" s="1181"/>
      <c r="J455" s="1181"/>
      <c r="K455" s="1181"/>
      <c r="L455" s="1181"/>
      <c r="M455" s="1181"/>
      <c r="N455" s="1181"/>
      <c r="O455" s="1183" t="s">
        <v>1002</v>
      </c>
      <c r="P455" s="1221"/>
      <c r="Q455" s="1264">
        <f>SUM(Q444:R454)</f>
        <v>0</v>
      </c>
      <c r="R455" s="1264"/>
      <c r="S455" s="1264">
        <f>SUM(S444:T454)</f>
        <v>0</v>
      </c>
      <c r="T455" s="1265"/>
    </row>
    <row r="456" spans="1:20" ht="21.75" customHeight="1" thickTop="1">
      <c r="A456" s="1365"/>
      <c r="B456" s="1366"/>
      <c r="C456" s="1367" t="s">
        <v>1038</v>
      </c>
      <c r="D456" s="1368"/>
      <c r="E456" s="1368"/>
      <c r="F456" s="1369"/>
      <c r="G456" s="1367" t="s">
        <v>1039</v>
      </c>
      <c r="H456" s="1370"/>
      <c r="I456" s="1370"/>
      <c r="J456" s="1348"/>
      <c r="K456" s="1367" t="s">
        <v>1040</v>
      </c>
      <c r="L456" s="1369"/>
      <c r="M456" s="1340" t="s">
        <v>1041</v>
      </c>
      <c r="N456" s="1340"/>
      <c r="O456" s="1340"/>
      <c r="P456" s="1340" t="s">
        <v>1042</v>
      </c>
      <c r="Q456" s="1340"/>
      <c r="R456" s="1340" t="s">
        <v>1043</v>
      </c>
      <c r="S456" s="1340"/>
      <c r="T456" s="1371"/>
    </row>
    <row r="457" spans="1:20" ht="21.75" customHeight="1">
      <c r="A457" s="1359" t="s">
        <v>1297</v>
      </c>
      <c r="B457" s="1360"/>
      <c r="C457" s="1364">
        <v>37.5</v>
      </c>
      <c r="D457" s="1361"/>
      <c r="E457" s="392"/>
      <c r="F457" s="385" t="s">
        <v>1298</v>
      </c>
      <c r="G457" s="1203"/>
      <c r="H457" s="1361"/>
      <c r="I457" s="391"/>
      <c r="J457" s="385"/>
      <c r="K457" s="1203"/>
      <c r="L457" s="1204"/>
      <c r="M457" s="1190"/>
      <c r="N457" s="1191"/>
      <c r="O457" s="1191"/>
      <c r="P457" s="1331" t="s">
        <v>1299</v>
      </c>
      <c r="Q457" s="1332"/>
      <c r="R457" s="1202"/>
      <c r="S457" s="1203"/>
      <c r="T457" s="393"/>
    </row>
    <row r="458" spans="1:20" ht="21.75" customHeight="1">
      <c r="A458" s="1359" t="s">
        <v>1300</v>
      </c>
      <c r="B458" s="1360"/>
      <c r="C458" s="1364">
        <v>31.5</v>
      </c>
      <c r="D458" s="1361"/>
      <c r="E458" s="392"/>
      <c r="F458" s="385" t="s">
        <v>1298</v>
      </c>
      <c r="G458" s="1203"/>
      <c r="H458" s="1361"/>
      <c r="I458" s="391"/>
      <c r="J458" s="385"/>
      <c r="K458" s="1203"/>
      <c r="L458" s="1204"/>
      <c r="M458" s="1190"/>
      <c r="N458" s="1191"/>
      <c r="O458" s="1191"/>
      <c r="P458" s="1331" t="s">
        <v>1299</v>
      </c>
      <c r="Q458" s="1332"/>
      <c r="R458" s="1202"/>
      <c r="S458" s="1203"/>
      <c r="T458" s="393"/>
    </row>
    <row r="459" spans="1:20" ht="21.75" customHeight="1">
      <c r="A459" s="1359" t="s">
        <v>1301</v>
      </c>
      <c r="B459" s="1360"/>
      <c r="C459" s="1364">
        <v>26.5</v>
      </c>
      <c r="D459" s="1361"/>
      <c r="E459" s="392"/>
      <c r="F459" s="385" t="s">
        <v>1298</v>
      </c>
      <c r="G459" s="1203"/>
      <c r="H459" s="1361"/>
      <c r="I459" s="391"/>
      <c r="J459" s="385"/>
      <c r="K459" s="1203"/>
      <c r="L459" s="1204"/>
      <c r="M459" s="1190"/>
      <c r="N459" s="1191"/>
      <c r="O459" s="1191"/>
      <c r="P459" s="1331" t="s">
        <v>1299</v>
      </c>
      <c r="Q459" s="1332"/>
      <c r="R459" s="1202"/>
      <c r="S459" s="1203"/>
      <c r="T459" s="393"/>
    </row>
    <row r="460" spans="1:20" ht="21.75" customHeight="1">
      <c r="A460" s="1359" t="s">
        <v>831</v>
      </c>
      <c r="B460" s="1360"/>
      <c r="C460" s="1364">
        <v>19</v>
      </c>
      <c r="D460" s="1361"/>
      <c r="E460" s="392"/>
      <c r="F460" s="385" t="s">
        <v>832</v>
      </c>
      <c r="G460" s="1203"/>
      <c r="H460" s="1361"/>
      <c r="I460" s="384">
        <v>100</v>
      </c>
      <c r="J460" s="385"/>
      <c r="K460" s="1362"/>
      <c r="L460" s="1363"/>
      <c r="M460" s="1190"/>
      <c r="N460" s="1191"/>
      <c r="O460" s="1191"/>
      <c r="P460" s="1331" t="s">
        <v>1080</v>
      </c>
      <c r="Q460" s="1332"/>
      <c r="R460" s="1202"/>
      <c r="S460" s="1203"/>
      <c r="T460" s="393"/>
    </row>
    <row r="461" spans="1:20" ht="21.75" customHeight="1">
      <c r="A461" s="1359" t="s">
        <v>833</v>
      </c>
      <c r="B461" s="1360"/>
      <c r="C461" s="1203">
        <v>13.2</v>
      </c>
      <c r="D461" s="1361"/>
      <c r="E461" s="391"/>
      <c r="F461" s="385" t="s">
        <v>834</v>
      </c>
      <c r="G461" s="1203">
        <v>95</v>
      </c>
      <c r="H461" s="1361"/>
      <c r="I461" s="384" t="s">
        <v>1045</v>
      </c>
      <c r="J461" s="394">
        <v>100</v>
      </c>
      <c r="K461" s="1362"/>
      <c r="L461" s="1363"/>
      <c r="M461" s="1190"/>
      <c r="N461" s="1191"/>
      <c r="O461" s="1191"/>
      <c r="P461" s="1331" t="s">
        <v>1081</v>
      </c>
      <c r="Q461" s="1332"/>
      <c r="R461" s="1202"/>
      <c r="S461" s="1203"/>
      <c r="T461" s="393"/>
    </row>
    <row r="462" spans="1:20" ht="21.75" customHeight="1">
      <c r="A462" s="1359" t="s">
        <v>844</v>
      </c>
      <c r="B462" s="1360"/>
      <c r="C462" s="1203">
        <v>4.75</v>
      </c>
      <c r="D462" s="1361"/>
      <c r="E462" s="391"/>
      <c r="F462" s="385" t="s">
        <v>832</v>
      </c>
      <c r="G462" s="1203">
        <v>75</v>
      </c>
      <c r="H462" s="1361"/>
      <c r="I462" s="384" t="s">
        <v>1044</v>
      </c>
      <c r="J462" s="394">
        <v>90</v>
      </c>
      <c r="K462" s="1362"/>
      <c r="L462" s="1363"/>
      <c r="M462" s="1190"/>
      <c r="N462" s="1191"/>
      <c r="O462" s="1191"/>
      <c r="P462" s="1331" t="s">
        <v>1080</v>
      </c>
      <c r="Q462" s="1332"/>
      <c r="R462" s="1202"/>
      <c r="S462" s="1203"/>
      <c r="T462" s="393"/>
    </row>
    <row r="463" spans="1:20" ht="21.75" customHeight="1">
      <c r="A463" s="1359" t="s">
        <v>837</v>
      </c>
      <c r="B463" s="1360"/>
      <c r="C463" s="1203">
        <v>2.36</v>
      </c>
      <c r="D463" s="1361"/>
      <c r="E463" s="391"/>
      <c r="F463" s="385" t="s">
        <v>832</v>
      </c>
      <c r="G463" s="1203">
        <v>65</v>
      </c>
      <c r="H463" s="1361"/>
      <c r="I463" s="384" t="s">
        <v>1044</v>
      </c>
      <c r="J463" s="394">
        <v>80</v>
      </c>
      <c r="K463" s="1362"/>
      <c r="L463" s="1363"/>
      <c r="M463" s="1190"/>
      <c r="N463" s="1191"/>
      <c r="O463" s="1191"/>
      <c r="P463" s="1331" t="s">
        <v>1080</v>
      </c>
      <c r="Q463" s="1332"/>
      <c r="R463" s="1332"/>
      <c r="S463" s="1358"/>
      <c r="T463" s="393"/>
    </row>
    <row r="464" spans="1:20" ht="21.75" customHeight="1">
      <c r="A464" s="1359" t="s">
        <v>838</v>
      </c>
      <c r="B464" s="1360"/>
      <c r="C464" s="1203">
        <v>600</v>
      </c>
      <c r="D464" s="1361"/>
      <c r="E464" s="391"/>
      <c r="F464" s="385" t="s">
        <v>877</v>
      </c>
      <c r="G464" s="1203">
        <v>40</v>
      </c>
      <c r="H464" s="1361"/>
      <c r="I464" s="384" t="s">
        <v>1044</v>
      </c>
      <c r="J464" s="394">
        <v>65</v>
      </c>
      <c r="K464" s="1362"/>
      <c r="L464" s="1363"/>
      <c r="M464" s="1190"/>
      <c r="N464" s="1191"/>
      <c r="O464" s="1191"/>
      <c r="P464" s="1331" t="s">
        <v>1080</v>
      </c>
      <c r="Q464" s="1332"/>
      <c r="R464" s="1332"/>
      <c r="S464" s="1358"/>
      <c r="T464" s="393"/>
    </row>
    <row r="465" spans="1:20" ht="21.75" customHeight="1">
      <c r="A465" s="1359" t="s">
        <v>839</v>
      </c>
      <c r="B465" s="1360"/>
      <c r="C465" s="1203">
        <v>300</v>
      </c>
      <c r="D465" s="1361"/>
      <c r="E465" s="391"/>
      <c r="F465" s="385" t="s">
        <v>840</v>
      </c>
      <c r="G465" s="1203">
        <v>20</v>
      </c>
      <c r="H465" s="1361"/>
      <c r="I465" s="384" t="s">
        <v>1046</v>
      </c>
      <c r="J465" s="394">
        <v>45</v>
      </c>
      <c r="K465" s="1362"/>
      <c r="L465" s="1363"/>
      <c r="M465" s="1190"/>
      <c r="N465" s="1191"/>
      <c r="O465" s="1191"/>
      <c r="P465" s="1331" t="s">
        <v>1082</v>
      </c>
      <c r="Q465" s="1332"/>
      <c r="R465" s="1332"/>
      <c r="S465" s="1358"/>
      <c r="T465" s="393"/>
    </row>
    <row r="466" spans="1:20" ht="21.75" customHeight="1">
      <c r="A466" s="1359" t="s">
        <v>841</v>
      </c>
      <c r="B466" s="1360"/>
      <c r="C466" s="1203">
        <v>150</v>
      </c>
      <c r="D466" s="1361"/>
      <c r="E466" s="391"/>
      <c r="F466" s="385" t="s">
        <v>840</v>
      </c>
      <c r="G466" s="1203">
        <v>15</v>
      </c>
      <c r="H466" s="1361"/>
      <c r="I466" s="384" t="s">
        <v>1046</v>
      </c>
      <c r="J466" s="394">
        <v>30</v>
      </c>
      <c r="K466" s="1362"/>
      <c r="L466" s="1363"/>
      <c r="M466" s="1190"/>
      <c r="N466" s="1191"/>
      <c r="O466" s="1191"/>
      <c r="P466" s="1331" t="s">
        <v>1082</v>
      </c>
      <c r="Q466" s="1332"/>
      <c r="R466" s="1332"/>
      <c r="S466" s="1358"/>
      <c r="T466" s="393"/>
    </row>
    <row r="467" spans="1:20" ht="21.75" customHeight="1" thickBot="1">
      <c r="A467" s="1351" t="s">
        <v>842</v>
      </c>
      <c r="B467" s="1352"/>
      <c r="C467" s="1353">
        <v>75</v>
      </c>
      <c r="D467" s="1354"/>
      <c r="E467" s="395"/>
      <c r="F467" s="396" t="s">
        <v>840</v>
      </c>
      <c r="G467" s="1353">
        <v>8</v>
      </c>
      <c r="H467" s="1354"/>
      <c r="I467" s="387" t="s">
        <v>1046</v>
      </c>
      <c r="J467" s="397">
        <v>15</v>
      </c>
      <c r="K467" s="1355"/>
      <c r="L467" s="1356"/>
      <c r="M467" s="1281"/>
      <c r="N467" s="1263"/>
      <c r="O467" s="1263"/>
      <c r="P467" s="1357" t="s">
        <v>1082</v>
      </c>
      <c r="Q467" s="1343"/>
      <c r="R467" s="1343"/>
      <c r="S467" s="1344"/>
      <c r="T467" s="398"/>
    </row>
    <row r="468" spans="1:20" ht="21.75" customHeight="1" thickTop="1">
      <c r="A468" s="1345" t="s">
        <v>635</v>
      </c>
      <c r="B468" s="1346"/>
      <c r="C468" s="1346"/>
      <c r="D468" s="1346"/>
      <c r="E468" s="1346"/>
      <c r="F468" s="1346"/>
      <c r="G468" s="1346"/>
      <c r="H468" s="1347"/>
      <c r="I468" s="1348" t="s">
        <v>1047</v>
      </c>
      <c r="J468" s="1346"/>
      <c r="K468" s="1349"/>
      <c r="L468" s="1350"/>
      <c r="M468" s="1285"/>
      <c r="N468" s="1252"/>
      <c r="O468" s="1252"/>
      <c r="P468" s="1339" t="s">
        <v>1082</v>
      </c>
      <c r="Q468" s="1340"/>
      <c r="R468" s="1341"/>
      <c r="S468" s="1342"/>
      <c r="T468" s="399"/>
    </row>
    <row r="469" spans="1:20" ht="21.75" customHeight="1">
      <c r="A469" s="400"/>
      <c r="B469" s="401"/>
      <c r="C469" s="1202" t="s">
        <v>1048</v>
      </c>
      <c r="D469" s="1202"/>
      <c r="E469" s="1202"/>
      <c r="F469" s="1202"/>
      <c r="G469" s="1202"/>
      <c r="H469" s="1203"/>
      <c r="I469" s="1204" t="s">
        <v>1049</v>
      </c>
      <c r="J469" s="1202"/>
      <c r="K469" s="1335"/>
      <c r="L469" s="1336"/>
      <c r="M469" s="1190"/>
      <c r="N469" s="1191"/>
      <c r="O469" s="1191"/>
      <c r="P469" s="1331" t="s">
        <v>1080</v>
      </c>
      <c r="Q469" s="1332"/>
      <c r="R469" s="1202"/>
      <c r="S469" s="1203"/>
      <c r="T469" s="393"/>
    </row>
    <row r="470" spans="1:20" ht="21.75" customHeight="1">
      <c r="A470" s="388" t="s">
        <v>1050</v>
      </c>
      <c r="B470" s="389" t="s">
        <v>1051</v>
      </c>
      <c r="C470" s="1202" t="s">
        <v>1052</v>
      </c>
      <c r="D470" s="1202"/>
      <c r="E470" s="1202"/>
      <c r="F470" s="1202"/>
      <c r="G470" s="1202"/>
      <c r="H470" s="1203"/>
      <c r="I470" s="1204" t="s">
        <v>1053</v>
      </c>
      <c r="J470" s="1202"/>
      <c r="K470" s="1335"/>
      <c r="L470" s="1336"/>
      <c r="M470" s="1190"/>
      <c r="N470" s="1191"/>
      <c r="O470" s="1191"/>
      <c r="P470" s="1331" t="s">
        <v>1083</v>
      </c>
      <c r="Q470" s="1332"/>
      <c r="R470" s="1202"/>
      <c r="S470" s="1203"/>
      <c r="T470" s="393"/>
    </row>
    <row r="471" spans="1:20" ht="21.75" customHeight="1">
      <c r="A471" s="402" t="s">
        <v>892</v>
      </c>
      <c r="B471" s="389" t="s">
        <v>1054</v>
      </c>
      <c r="C471" s="1202" t="s">
        <v>1055</v>
      </c>
      <c r="D471" s="1202"/>
      <c r="E471" s="1202"/>
      <c r="F471" s="1202"/>
      <c r="G471" s="1202"/>
      <c r="H471" s="1203"/>
      <c r="I471" s="1204" t="s">
        <v>1056</v>
      </c>
      <c r="J471" s="1202"/>
      <c r="K471" s="1335"/>
      <c r="L471" s="1336"/>
      <c r="M471" s="1190"/>
      <c r="N471" s="1191"/>
      <c r="O471" s="1191"/>
      <c r="P471" s="1331" t="s">
        <v>1083</v>
      </c>
      <c r="Q471" s="1332"/>
      <c r="R471" s="1186" t="s">
        <v>1128</v>
      </c>
      <c r="S471" s="1176"/>
      <c r="T471" s="183"/>
    </row>
    <row r="472" spans="1:20" ht="21.75" customHeight="1">
      <c r="A472" s="388" t="s">
        <v>1057</v>
      </c>
      <c r="B472" s="389" t="s">
        <v>933</v>
      </c>
      <c r="C472" s="1202" t="s">
        <v>1058</v>
      </c>
      <c r="D472" s="1202"/>
      <c r="E472" s="1202"/>
      <c r="F472" s="1202"/>
      <c r="G472" s="1202"/>
      <c r="H472" s="1203"/>
      <c r="I472" s="1204" t="s">
        <v>1059</v>
      </c>
      <c r="J472" s="1202"/>
      <c r="K472" s="1335"/>
      <c r="L472" s="1336"/>
      <c r="M472" s="1190"/>
      <c r="N472" s="1191"/>
      <c r="O472" s="1191"/>
      <c r="P472" s="1331" t="s">
        <v>1084</v>
      </c>
      <c r="Q472" s="1332"/>
      <c r="R472" s="1186" t="s">
        <v>1302</v>
      </c>
      <c r="S472" s="1176"/>
      <c r="T472" s="183"/>
    </row>
    <row r="473" spans="1:20" ht="21.75" customHeight="1">
      <c r="A473" s="388" t="s">
        <v>1060</v>
      </c>
      <c r="B473" s="389" t="s">
        <v>1061</v>
      </c>
      <c r="C473" s="1202" t="s">
        <v>1062</v>
      </c>
      <c r="D473" s="1202"/>
      <c r="E473" s="1202"/>
      <c r="F473" s="1202"/>
      <c r="G473" s="1202"/>
      <c r="H473" s="1203"/>
      <c r="I473" s="1204" t="s">
        <v>1303</v>
      </c>
      <c r="J473" s="1202"/>
      <c r="K473" s="1337"/>
      <c r="L473" s="1338"/>
      <c r="M473" s="1190"/>
      <c r="N473" s="1191"/>
      <c r="O473" s="1191"/>
      <c r="P473" s="1331" t="s">
        <v>1299</v>
      </c>
      <c r="Q473" s="1332"/>
      <c r="R473" s="1187">
        <v>3.43</v>
      </c>
      <c r="S473" s="1188"/>
      <c r="T473" s="183" t="s">
        <v>894</v>
      </c>
    </row>
    <row r="474" spans="1:20" ht="21.75" customHeight="1">
      <c r="A474" s="388" t="s">
        <v>1300</v>
      </c>
      <c r="B474" s="389" t="s">
        <v>1063</v>
      </c>
      <c r="C474" s="1202" t="s">
        <v>1064</v>
      </c>
      <c r="D474" s="1202"/>
      <c r="E474" s="1202"/>
      <c r="F474" s="1202"/>
      <c r="G474" s="1202"/>
      <c r="H474" s="1203"/>
      <c r="I474" s="1204" t="s">
        <v>1304</v>
      </c>
      <c r="J474" s="1202"/>
      <c r="K474" s="1335"/>
      <c r="L474" s="1336"/>
      <c r="M474" s="1190"/>
      <c r="N474" s="1191"/>
      <c r="O474" s="1191"/>
      <c r="P474" s="1331" t="s">
        <v>1299</v>
      </c>
      <c r="Q474" s="1332"/>
      <c r="R474" s="1186" t="s">
        <v>1305</v>
      </c>
      <c r="S474" s="1176"/>
      <c r="T474" s="183"/>
    </row>
    <row r="475" spans="1:20" ht="21.75" customHeight="1">
      <c r="A475" s="403"/>
      <c r="B475" s="390"/>
      <c r="C475" s="1202" t="s">
        <v>1065</v>
      </c>
      <c r="D475" s="1202"/>
      <c r="E475" s="1202"/>
      <c r="F475" s="1202"/>
      <c r="G475" s="1202"/>
      <c r="H475" s="1203"/>
      <c r="I475" s="1204" t="s">
        <v>1066</v>
      </c>
      <c r="J475" s="1202"/>
      <c r="K475" s="1233"/>
      <c r="L475" s="1234"/>
      <c r="M475" s="1190"/>
      <c r="N475" s="1191"/>
      <c r="O475" s="1191"/>
      <c r="P475" s="1331" t="s">
        <v>1067</v>
      </c>
      <c r="Q475" s="1332"/>
      <c r="R475" s="1202"/>
      <c r="S475" s="1203"/>
      <c r="T475" s="393"/>
    </row>
    <row r="476" spans="1:20" ht="21.75" customHeight="1">
      <c r="A476" s="1201" t="s">
        <v>1068</v>
      </c>
      <c r="B476" s="1202"/>
      <c r="C476" s="1202"/>
      <c r="D476" s="1202"/>
      <c r="E476" s="1202"/>
      <c r="F476" s="1202"/>
      <c r="G476" s="1202"/>
      <c r="H476" s="1203"/>
      <c r="I476" s="1204" t="s">
        <v>1069</v>
      </c>
      <c r="J476" s="1202"/>
      <c r="K476" s="1233"/>
      <c r="L476" s="1234"/>
      <c r="M476" s="1190"/>
      <c r="N476" s="1191"/>
      <c r="O476" s="1191"/>
      <c r="P476" s="1331" t="s">
        <v>1070</v>
      </c>
      <c r="Q476" s="1332"/>
      <c r="R476" s="1202"/>
      <c r="S476" s="1203"/>
      <c r="T476" s="393"/>
    </row>
    <row r="477" spans="1:20" ht="21.75" customHeight="1">
      <c r="A477" s="1291" t="s">
        <v>166</v>
      </c>
      <c r="B477" s="1292"/>
      <c r="C477" s="1224" t="s">
        <v>1132</v>
      </c>
      <c r="D477" s="1225"/>
      <c r="E477" s="1225"/>
      <c r="F477" s="1225"/>
      <c r="G477" s="1225"/>
      <c r="H477" s="1225"/>
      <c r="I477" s="1208" t="s">
        <v>167</v>
      </c>
      <c r="J477" s="1209"/>
      <c r="K477" s="1213"/>
      <c r="L477" s="1208"/>
      <c r="M477" s="1190"/>
      <c r="N477" s="1191"/>
      <c r="O477" s="1191"/>
      <c r="P477" s="1190" t="s">
        <v>168</v>
      </c>
      <c r="Q477" s="1191"/>
      <c r="R477" s="1286"/>
      <c r="S477" s="1287"/>
      <c r="T477" s="183"/>
    </row>
    <row r="478" spans="1:20" ht="21.75" customHeight="1">
      <c r="A478" s="1293"/>
      <c r="B478" s="1294"/>
      <c r="C478" s="1224" t="s">
        <v>644</v>
      </c>
      <c r="D478" s="1225"/>
      <c r="E478" s="1225"/>
      <c r="F478" s="1225"/>
      <c r="G478" s="1225"/>
      <c r="H478" s="1225"/>
      <c r="I478" s="1208" t="s">
        <v>1071</v>
      </c>
      <c r="J478" s="1209"/>
      <c r="K478" s="1213"/>
      <c r="L478" s="1208"/>
      <c r="M478" s="1190"/>
      <c r="N478" s="1191"/>
      <c r="O478" s="1191"/>
      <c r="P478" s="1190" t="s">
        <v>1299</v>
      </c>
      <c r="Q478" s="1191"/>
      <c r="R478" s="1286"/>
      <c r="S478" s="1287"/>
      <c r="T478" s="183"/>
    </row>
    <row r="479" spans="1:20" ht="21.75" customHeight="1">
      <c r="A479" s="1295"/>
      <c r="B479" s="1296"/>
      <c r="C479" s="1224" t="s">
        <v>1133</v>
      </c>
      <c r="D479" s="1225"/>
      <c r="E479" s="1225"/>
      <c r="F479" s="1225"/>
      <c r="G479" s="1225"/>
      <c r="H479" s="1225"/>
      <c r="I479" s="1208" t="s">
        <v>169</v>
      </c>
      <c r="J479" s="1209"/>
      <c r="K479" s="1213"/>
      <c r="L479" s="1208"/>
      <c r="M479" s="1190"/>
      <c r="N479" s="1191"/>
      <c r="O479" s="1191"/>
      <c r="P479" s="1190" t="s">
        <v>1074</v>
      </c>
      <c r="Q479" s="1191"/>
      <c r="R479" s="1286"/>
      <c r="S479" s="1287"/>
      <c r="T479" s="183"/>
    </row>
    <row r="480" spans="1:20" ht="21.75" customHeight="1">
      <c r="A480" s="1201" t="s">
        <v>697</v>
      </c>
      <c r="B480" s="1202"/>
      <c r="C480" s="1202"/>
      <c r="D480" s="1202"/>
      <c r="E480" s="1202"/>
      <c r="F480" s="1202"/>
      <c r="G480" s="1202"/>
      <c r="H480" s="1203"/>
      <c r="I480" s="1204" t="s">
        <v>169</v>
      </c>
      <c r="J480" s="1202"/>
      <c r="K480" s="1233"/>
      <c r="L480" s="1234"/>
      <c r="M480" s="1190"/>
      <c r="N480" s="1191"/>
      <c r="O480" s="1191"/>
      <c r="P480" s="1331" t="s">
        <v>1074</v>
      </c>
      <c r="Q480" s="1332"/>
      <c r="R480" s="1202"/>
      <c r="S480" s="1203"/>
      <c r="T480" s="393"/>
    </row>
    <row r="481" spans="1:20" ht="21.75" customHeight="1" thickBot="1">
      <c r="A481" s="1205" t="s">
        <v>1072</v>
      </c>
      <c r="B481" s="1199"/>
      <c r="C481" s="1199"/>
      <c r="D481" s="1199"/>
      <c r="E481" s="1199"/>
      <c r="F481" s="1199"/>
      <c r="G481" s="1199"/>
      <c r="H481" s="1200"/>
      <c r="I481" s="1334" t="s">
        <v>1073</v>
      </c>
      <c r="J481" s="1199"/>
      <c r="K481" s="1233"/>
      <c r="L481" s="1234"/>
      <c r="M481" s="1211"/>
      <c r="N481" s="1192"/>
      <c r="O481" s="1192"/>
      <c r="P481" s="1197" t="s">
        <v>1074</v>
      </c>
      <c r="Q481" s="1198"/>
      <c r="R481" s="1199"/>
      <c r="S481" s="1200"/>
      <c r="T481" s="404"/>
    </row>
    <row r="482" spans="1:20" ht="21.75" customHeight="1" thickBot="1">
      <c r="A482" s="1219" t="s">
        <v>1075</v>
      </c>
      <c r="B482" s="1220"/>
      <c r="C482" s="1220"/>
      <c r="D482" s="1220"/>
      <c r="E482" s="1220"/>
      <c r="F482" s="1220"/>
      <c r="G482" s="1220"/>
      <c r="H482" s="171"/>
      <c r="I482" s="1214" t="s">
        <v>679</v>
      </c>
      <c r="J482" s="1214"/>
      <c r="K482" s="530"/>
      <c r="L482" s="524" t="s">
        <v>170</v>
      </c>
      <c r="M482" s="562"/>
      <c r="N482" s="1214" t="s">
        <v>315</v>
      </c>
      <c r="O482" s="1214"/>
      <c r="P482" s="523"/>
      <c r="Q482" s="524" t="s">
        <v>1306</v>
      </c>
      <c r="R482" s="562"/>
      <c r="S482" s="333"/>
      <c r="T482" s="407"/>
    </row>
    <row r="483" spans="1:20" ht="21.75" customHeight="1" thickBot="1">
      <c r="A483" s="1178" t="s">
        <v>1076</v>
      </c>
      <c r="B483" s="1179"/>
      <c r="C483" s="1179"/>
      <c r="D483" s="1179"/>
      <c r="E483" s="1179"/>
      <c r="F483" s="1179"/>
      <c r="G483" s="1179"/>
      <c r="H483" s="1194"/>
      <c r="I483" s="1195"/>
      <c r="J483" s="1195"/>
      <c r="K483" s="1195"/>
      <c r="L483" s="1195"/>
      <c r="M483" s="1195"/>
      <c r="N483" s="1195"/>
      <c r="O483" s="1195"/>
      <c r="P483" s="1195"/>
      <c r="Q483" s="1195"/>
      <c r="R483" s="1195"/>
      <c r="S483" s="1195"/>
      <c r="T483" s="1196"/>
    </row>
    <row r="484" spans="1:20" ht="21.75" customHeight="1" thickBot="1">
      <c r="A484" s="1180" t="s">
        <v>1077</v>
      </c>
      <c r="B484" s="1151"/>
      <c r="C484" s="1151"/>
      <c r="D484" s="1151"/>
      <c r="E484" s="1151"/>
      <c r="F484" s="1151"/>
      <c r="G484" s="1151"/>
      <c r="H484" s="1239" t="str">
        <f>'基本事項記入ｼｰﾄ'!$C$31</f>
        <v>○○　○○　  印</v>
      </c>
      <c r="I484" s="1153"/>
      <c r="J484" s="1153"/>
      <c r="K484" s="1153"/>
      <c r="L484" s="1240" t="s">
        <v>858</v>
      </c>
      <c r="M484" s="1151"/>
      <c r="N484" s="1151"/>
      <c r="O484" s="1151"/>
      <c r="P484" s="1239" t="str">
        <f>'基本事項記入ｼｰﾄ'!$C$32</f>
        <v>○○　○○○　　　印</v>
      </c>
      <c r="Q484" s="1153"/>
      <c r="R484" s="1153"/>
      <c r="S484" s="1153"/>
      <c r="T484" s="1244"/>
    </row>
    <row r="485" spans="1:20" ht="21.75" customHeight="1">
      <c r="A485" s="193"/>
      <c r="B485" s="1189" t="s">
        <v>1078</v>
      </c>
      <c r="C485" s="1189"/>
      <c r="D485" s="1189"/>
      <c r="E485" s="1189"/>
      <c r="F485" s="1189"/>
      <c r="G485" s="1189"/>
      <c r="H485" s="1189"/>
      <c r="I485" s="1189"/>
      <c r="J485" s="1189"/>
      <c r="K485" s="1189"/>
      <c r="L485" s="1189"/>
      <c r="M485" s="1189"/>
      <c r="N485" s="1189"/>
      <c r="O485" s="1189"/>
      <c r="P485" s="1189"/>
      <c r="Q485" s="1189"/>
      <c r="R485" s="1189"/>
      <c r="S485" s="1189"/>
      <c r="T485" s="1189"/>
    </row>
    <row r="486" ht="13.5">
      <c r="K486" s="163">
        <v>4</v>
      </c>
    </row>
    <row r="487" ht="13.5">
      <c r="R487" t="s">
        <v>973</v>
      </c>
    </row>
    <row r="488" spans="3:20" ht="21.75" customHeight="1">
      <c r="C488" s="1116" t="s">
        <v>974</v>
      </c>
      <c r="D488" s="1172"/>
      <c r="E488" s="1172"/>
      <c r="F488" s="1172"/>
      <c r="G488" s="1172"/>
      <c r="H488" s="1172"/>
      <c r="I488" s="1172"/>
      <c r="J488" s="1172"/>
      <c r="K488" s="1172"/>
      <c r="L488" s="1172"/>
      <c r="M488" s="1172"/>
      <c r="N488" s="1172"/>
      <c r="O488" s="1172"/>
      <c r="P488" s="1172"/>
      <c r="Q488" s="1172"/>
      <c r="R488" s="117"/>
      <c r="S488" s="117"/>
      <c r="T488" s="117"/>
    </row>
    <row r="489" spans="3:20" ht="21.75" customHeight="1">
      <c r="C489" s="87"/>
      <c r="D489" s="88"/>
      <c r="E489" s="88"/>
      <c r="F489" s="88"/>
      <c r="G489" s="88"/>
      <c r="H489" s="88"/>
      <c r="I489" s="88"/>
      <c r="J489" s="88"/>
      <c r="K489" s="88"/>
      <c r="L489" s="88"/>
      <c r="M489" s="88"/>
      <c r="N489" s="88"/>
      <c r="O489" s="88"/>
      <c r="P489" s="88"/>
      <c r="Q489" s="88"/>
      <c r="R489" s="117"/>
      <c r="S489" s="117"/>
      <c r="T489" s="117"/>
    </row>
    <row r="490" ht="21.75" customHeight="1"/>
    <row r="491" spans="1:20" ht="21.75" customHeight="1" thickBot="1">
      <c r="A491" s="1228"/>
      <c r="B491" s="1228"/>
      <c r="C491" s="1228"/>
      <c r="D491" s="1228"/>
      <c r="E491" s="1228"/>
      <c r="F491" s="1229"/>
      <c r="G491" s="1228"/>
      <c r="H491" s="1228"/>
      <c r="I491" s="1228"/>
      <c r="J491" s="1228"/>
      <c r="K491" s="1228"/>
      <c r="L491" s="1228"/>
      <c r="M491" s="1228"/>
      <c r="N491" s="168"/>
      <c r="O491" s="1228"/>
      <c r="P491" s="1228"/>
      <c r="Q491" s="1228"/>
      <c r="R491" s="1228"/>
      <c r="S491" s="1228"/>
      <c r="T491" s="1228"/>
    </row>
    <row r="492" spans="1:20" ht="21.75" customHeight="1" thickBot="1">
      <c r="A492" s="1230" t="s">
        <v>825</v>
      </c>
      <c r="B492" s="1231"/>
      <c r="C492" s="1231"/>
      <c r="D492" s="1231"/>
      <c r="E492" s="1232"/>
      <c r="F492" s="1219" t="str">
        <f>'基本事項記入ｼｰﾄ'!$C$29</f>
        <v>**</v>
      </c>
      <c r="G492" s="1220"/>
      <c r="H492" s="1235"/>
      <c r="I492" s="1219" t="s">
        <v>975</v>
      </c>
      <c r="J492" s="1235"/>
      <c r="K492" s="1236" t="str">
        <f>'基本事項記入ｼｰﾄ'!$C$11</f>
        <v>△△　△△</v>
      </c>
      <c r="L492" s="1237"/>
      <c r="M492" s="1237"/>
      <c r="N492" s="1237"/>
      <c r="O492" s="1237"/>
      <c r="P492" s="1237"/>
      <c r="Q492" s="1237"/>
      <c r="R492" s="1237"/>
      <c r="S492" s="1237"/>
      <c r="T492" s="1238"/>
    </row>
    <row r="493" spans="1:25" ht="21.75" customHeight="1">
      <c r="A493" s="1250" t="s">
        <v>976</v>
      </c>
      <c r="B493" s="1241"/>
      <c r="C493" s="1241"/>
      <c r="D493" s="1241"/>
      <c r="E493" s="1241"/>
      <c r="F493" s="170"/>
      <c r="G493" s="171" t="s">
        <v>977</v>
      </c>
      <c r="H493" s="531" t="str">
        <f>'基本事項記入ｼｰﾄ'!$C$34</f>
        <v>**</v>
      </c>
      <c r="I493" s="1241" t="s">
        <v>822</v>
      </c>
      <c r="J493" s="1241"/>
      <c r="K493" s="1226" t="s">
        <v>300</v>
      </c>
      <c r="L493" s="1227"/>
      <c r="M493" s="1242" t="s">
        <v>978</v>
      </c>
      <c r="N493" s="1243"/>
      <c r="O493" s="1242" t="s">
        <v>311</v>
      </c>
      <c r="P493" s="1248"/>
      <c r="Q493" s="1248"/>
      <c r="R493" s="1248"/>
      <c r="S493" s="1248"/>
      <c r="T493" s="1249"/>
      <c r="W493" s="22">
        <f>IF(F493="","",F493)</f>
      </c>
      <c r="X493" s="22">
        <f>IF(W493="","",K493)</f>
      </c>
      <c r="Y493" s="22">
        <f>IF(W493="","",O493)</f>
      </c>
    </row>
    <row r="494" spans="1:23" ht="21.75" customHeight="1">
      <c r="A494" s="1212" t="s">
        <v>979</v>
      </c>
      <c r="B494" s="1209"/>
      <c r="C494" s="1209"/>
      <c r="D494" s="1209"/>
      <c r="E494" s="1209"/>
      <c r="F494" s="1209"/>
      <c r="G494" s="1209"/>
      <c r="H494" s="1209"/>
      <c r="I494" s="1213"/>
      <c r="J494" s="174" t="s">
        <v>980</v>
      </c>
      <c r="K494" s="1191" t="s">
        <v>981</v>
      </c>
      <c r="L494" s="1191"/>
      <c r="M494" s="1191"/>
      <c r="N494" s="1191"/>
      <c r="O494" s="1209"/>
      <c r="P494" s="1209"/>
      <c r="Q494" s="1209"/>
      <c r="R494" s="1209"/>
      <c r="S494" s="1213"/>
      <c r="T494" s="175" t="s">
        <v>982</v>
      </c>
      <c r="W494" s="88"/>
    </row>
    <row r="495" spans="1:20" ht="21.75" customHeight="1" thickBot="1">
      <c r="A495" s="1245" t="s">
        <v>983</v>
      </c>
      <c r="B495" s="1181"/>
      <c r="C495" s="1181"/>
      <c r="D495" s="1181"/>
      <c r="E495" s="1181"/>
      <c r="F495" s="1181"/>
      <c r="G495" s="1181"/>
      <c r="H495" s="1181"/>
      <c r="I495" s="1181"/>
      <c r="J495" s="1181"/>
      <c r="K495" s="1181"/>
      <c r="L495" s="1181"/>
      <c r="M495" s="1181"/>
      <c r="N495" s="1181"/>
      <c r="O495" s="1183" t="s">
        <v>984</v>
      </c>
      <c r="P495" s="1184"/>
      <c r="Q495" s="1221"/>
      <c r="R495" s="1246"/>
      <c r="S495" s="1246"/>
      <c r="T495" s="1247"/>
    </row>
    <row r="496" spans="1:20" ht="21.75" customHeight="1" thickTop="1">
      <c r="A496" s="1251" t="s">
        <v>985</v>
      </c>
      <c r="B496" s="1252"/>
      <c r="C496" s="1252"/>
      <c r="D496" s="1252"/>
      <c r="E496" s="1252"/>
      <c r="F496" s="1252"/>
      <c r="G496" s="1252"/>
      <c r="H496" s="1252"/>
      <c r="I496" s="1252"/>
      <c r="J496" s="1252"/>
      <c r="K496" s="1252"/>
      <c r="L496" s="1252"/>
      <c r="M496" s="1252"/>
      <c r="N496" s="1252"/>
      <c r="O496" s="1252" t="s">
        <v>986</v>
      </c>
      <c r="P496" s="1252"/>
      <c r="Q496" s="1252"/>
      <c r="R496" s="1252"/>
      <c r="S496" s="1252"/>
      <c r="T496" s="1253"/>
    </row>
    <row r="497" spans="1:20" ht="21.75" customHeight="1">
      <c r="A497" s="1254" t="s">
        <v>987</v>
      </c>
      <c r="B497" s="1191"/>
      <c r="C497" s="1191"/>
      <c r="D497" s="1191"/>
      <c r="E497" s="1209" t="s">
        <v>988</v>
      </c>
      <c r="F497" s="1209"/>
      <c r="G497" s="1191" t="s">
        <v>989</v>
      </c>
      <c r="H497" s="1191"/>
      <c r="I497" s="1191"/>
      <c r="J497" s="1191" t="s">
        <v>990</v>
      </c>
      <c r="K497" s="1191"/>
      <c r="L497" s="1191"/>
      <c r="M497" s="1191"/>
      <c r="N497" s="1191"/>
      <c r="O497" s="1191" t="s">
        <v>991</v>
      </c>
      <c r="P497" s="1191"/>
      <c r="Q497" s="1191" t="s">
        <v>988</v>
      </c>
      <c r="R497" s="1191"/>
      <c r="S497" s="1191" t="s">
        <v>992</v>
      </c>
      <c r="T497" s="1255"/>
    </row>
    <row r="498" spans="1:20" ht="21.75" customHeight="1">
      <c r="A498" s="1257"/>
      <c r="B498" s="1225"/>
      <c r="C498" s="1225"/>
      <c r="D498" s="1258"/>
      <c r="E498" s="1259"/>
      <c r="F498" s="1259"/>
      <c r="G498" s="1209"/>
      <c r="H498" s="1209"/>
      <c r="I498" s="1209"/>
      <c r="J498" s="1209"/>
      <c r="K498" s="1209"/>
      <c r="L498" s="1209"/>
      <c r="M498" s="1209"/>
      <c r="N498" s="1209"/>
      <c r="O498" s="1191" t="s">
        <v>993</v>
      </c>
      <c r="P498" s="1191"/>
      <c r="Q498" s="1209"/>
      <c r="R498" s="1209"/>
      <c r="S498" s="1209"/>
      <c r="T498" s="1256"/>
    </row>
    <row r="499" spans="1:20" ht="21.75" customHeight="1">
      <c r="A499" s="1257" t="s">
        <v>994</v>
      </c>
      <c r="B499" s="1225"/>
      <c r="C499" s="1225"/>
      <c r="D499" s="1258"/>
      <c r="E499" s="1259"/>
      <c r="F499" s="1259"/>
      <c r="G499" s="1209"/>
      <c r="H499" s="1209"/>
      <c r="I499" s="1209"/>
      <c r="J499" s="1209"/>
      <c r="K499" s="1209"/>
      <c r="L499" s="1209"/>
      <c r="M499" s="1209"/>
      <c r="N499" s="1209"/>
      <c r="O499" s="1191" t="s">
        <v>995</v>
      </c>
      <c r="P499" s="1191"/>
      <c r="Q499" s="1209"/>
      <c r="R499" s="1209"/>
      <c r="S499" s="1209"/>
      <c r="T499" s="1256"/>
    </row>
    <row r="500" spans="1:20" ht="21.75" customHeight="1">
      <c r="A500" s="1257" t="s">
        <v>996</v>
      </c>
      <c r="B500" s="1225"/>
      <c r="C500" s="1225"/>
      <c r="D500" s="1258"/>
      <c r="E500" s="1259"/>
      <c r="F500" s="1259"/>
      <c r="G500" s="1209"/>
      <c r="H500" s="1209"/>
      <c r="I500" s="1209"/>
      <c r="J500" s="1209"/>
      <c r="K500" s="1209"/>
      <c r="L500" s="1209"/>
      <c r="M500" s="1209"/>
      <c r="N500" s="1209"/>
      <c r="O500" s="1191" t="s">
        <v>1079</v>
      </c>
      <c r="P500" s="1191"/>
      <c r="Q500" s="1209"/>
      <c r="R500" s="1209"/>
      <c r="S500" s="1209"/>
      <c r="T500" s="1256"/>
    </row>
    <row r="501" spans="1:20" ht="21.75" customHeight="1">
      <c r="A501" s="1257" t="s">
        <v>997</v>
      </c>
      <c r="B501" s="1225"/>
      <c r="C501" s="1225"/>
      <c r="D501" s="1258"/>
      <c r="E501" s="1259"/>
      <c r="F501" s="1259"/>
      <c r="G501" s="1209"/>
      <c r="H501" s="1209"/>
      <c r="I501" s="1209"/>
      <c r="J501" s="1209"/>
      <c r="K501" s="1209"/>
      <c r="L501" s="1209"/>
      <c r="M501" s="1209"/>
      <c r="N501" s="1209"/>
      <c r="O501" s="1191" t="s">
        <v>454</v>
      </c>
      <c r="P501" s="1191"/>
      <c r="Q501" s="1209"/>
      <c r="R501" s="1209"/>
      <c r="S501" s="1209"/>
      <c r="T501" s="1256"/>
    </row>
    <row r="502" spans="1:20" ht="21.75" customHeight="1">
      <c r="A502" s="1257" t="s">
        <v>998</v>
      </c>
      <c r="B502" s="1225"/>
      <c r="C502" s="1225"/>
      <c r="D502" s="1258"/>
      <c r="E502" s="1259"/>
      <c r="F502" s="1259"/>
      <c r="G502" s="1209"/>
      <c r="H502" s="1209"/>
      <c r="I502" s="1209"/>
      <c r="J502" s="1209"/>
      <c r="K502" s="1209"/>
      <c r="L502" s="1209"/>
      <c r="M502" s="1209"/>
      <c r="N502" s="1209"/>
      <c r="O502" s="1191" t="s">
        <v>455</v>
      </c>
      <c r="P502" s="1191"/>
      <c r="Q502" s="1209"/>
      <c r="R502" s="1209"/>
      <c r="S502" s="1209"/>
      <c r="T502" s="1256"/>
    </row>
    <row r="503" spans="1:20" ht="21.75" customHeight="1">
      <c r="A503" s="1257"/>
      <c r="B503" s="1225"/>
      <c r="C503" s="1225"/>
      <c r="D503" s="1258"/>
      <c r="E503" s="1259"/>
      <c r="F503" s="1259"/>
      <c r="G503" s="1209"/>
      <c r="H503" s="1209"/>
      <c r="I503" s="1209"/>
      <c r="J503" s="1209"/>
      <c r="K503" s="1209"/>
      <c r="L503" s="1209"/>
      <c r="M503" s="1209"/>
      <c r="N503" s="1209"/>
      <c r="O503" s="1191" t="s">
        <v>456</v>
      </c>
      <c r="P503" s="1191"/>
      <c r="Q503" s="1209"/>
      <c r="R503" s="1209"/>
      <c r="S503" s="1209"/>
      <c r="T503" s="1256"/>
    </row>
    <row r="504" spans="1:20" ht="21.75" customHeight="1">
      <c r="A504" s="1257" t="s">
        <v>404</v>
      </c>
      <c r="B504" s="1225"/>
      <c r="C504" s="1225"/>
      <c r="D504" s="1258"/>
      <c r="E504" s="1259"/>
      <c r="F504" s="1259"/>
      <c r="G504" s="1209"/>
      <c r="H504" s="1209"/>
      <c r="I504" s="1209"/>
      <c r="J504" s="1209"/>
      <c r="K504" s="1209"/>
      <c r="L504" s="1209"/>
      <c r="M504" s="1209"/>
      <c r="N504" s="1209"/>
      <c r="O504" s="1209"/>
      <c r="P504" s="1209"/>
      <c r="Q504" s="1209"/>
      <c r="R504" s="1209"/>
      <c r="S504" s="1209"/>
      <c r="T504" s="1256"/>
    </row>
    <row r="505" spans="1:20" ht="21.75" customHeight="1">
      <c r="A505" s="1260" t="s">
        <v>405</v>
      </c>
      <c r="B505" s="1261"/>
      <c r="C505" s="1261"/>
      <c r="D505" s="1261"/>
      <c r="E505" s="1259"/>
      <c r="F505" s="1259"/>
      <c r="G505" s="1209"/>
      <c r="H505" s="1209"/>
      <c r="I505" s="1209"/>
      <c r="J505" s="1209"/>
      <c r="K505" s="1209"/>
      <c r="L505" s="1209"/>
      <c r="M505" s="1209"/>
      <c r="N505" s="1209"/>
      <c r="O505" s="1191" t="s">
        <v>999</v>
      </c>
      <c r="P505" s="1191"/>
      <c r="Q505" s="1209"/>
      <c r="R505" s="1209"/>
      <c r="S505" s="1209"/>
      <c r="T505" s="1256"/>
    </row>
    <row r="506" spans="1:20" ht="21.75" customHeight="1">
      <c r="A506" s="1260" t="s">
        <v>406</v>
      </c>
      <c r="B506" s="1261"/>
      <c r="C506" s="1261"/>
      <c r="D506" s="1261"/>
      <c r="E506" s="1259"/>
      <c r="F506" s="1259"/>
      <c r="G506" s="1209"/>
      <c r="H506" s="1209"/>
      <c r="I506" s="1209"/>
      <c r="J506" s="1209"/>
      <c r="K506" s="1209"/>
      <c r="L506" s="1209"/>
      <c r="M506" s="1209"/>
      <c r="N506" s="1209"/>
      <c r="O506" s="1191" t="s">
        <v>1000</v>
      </c>
      <c r="P506" s="1191"/>
      <c r="Q506" s="1209"/>
      <c r="R506" s="1209"/>
      <c r="S506" s="1209"/>
      <c r="T506" s="1256"/>
    </row>
    <row r="507" spans="1:20" ht="21.75" customHeight="1">
      <c r="A507" s="1260" t="s">
        <v>574</v>
      </c>
      <c r="B507" s="1261"/>
      <c r="C507" s="1261"/>
      <c r="D507" s="1261"/>
      <c r="E507" s="1259"/>
      <c r="F507" s="1259"/>
      <c r="G507" s="1209"/>
      <c r="H507" s="1209"/>
      <c r="I507" s="1209"/>
      <c r="J507" s="1209"/>
      <c r="K507" s="1209"/>
      <c r="L507" s="1209"/>
      <c r="M507" s="1209"/>
      <c r="N507" s="1209"/>
      <c r="O507" s="1191" t="s">
        <v>1001</v>
      </c>
      <c r="P507" s="1191"/>
      <c r="Q507" s="1209"/>
      <c r="R507" s="1209"/>
      <c r="S507" s="1209"/>
      <c r="T507" s="1256"/>
    </row>
    <row r="508" spans="1:20" ht="21.75" customHeight="1">
      <c r="A508" s="1212"/>
      <c r="B508" s="1209"/>
      <c r="C508" s="1209"/>
      <c r="D508" s="1209"/>
      <c r="E508" s="1259"/>
      <c r="F508" s="1259"/>
      <c r="G508" s="1209"/>
      <c r="H508" s="1209"/>
      <c r="I508" s="1209"/>
      <c r="J508" s="1209"/>
      <c r="K508" s="1209"/>
      <c r="L508" s="1209"/>
      <c r="M508" s="1209"/>
      <c r="N508" s="1209"/>
      <c r="O508" s="1209"/>
      <c r="P508" s="1209"/>
      <c r="Q508" s="1209"/>
      <c r="R508" s="1209"/>
      <c r="S508" s="1209"/>
      <c r="T508" s="1256"/>
    </row>
    <row r="509" spans="1:20" ht="21.75" customHeight="1" thickBot="1">
      <c r="A509" s="1262" t="s">
        <v>1002</v>
      </c>
      <c r="B509" s="1263"/>
      <c r="C509" s="1263"/>
      <c r="D509" s="1263"/>
      <c r="E509" s="1264">
        <f>SUM(E498:F508)</f>
        <v>0</v>
      </c>
      <c r="F509" s="1264"/>
      <c r="G509" s="1181"/>
      <c r="H509" s="1181"/>
      <c r="I509" s="1181"/>
      <c r="J509" s="1181"/>
      <c r="K509" s="1181"/>
      <c r="L509" s="1181"/>
      <c r="M509" s="1181"/>
      <c r="N509" s="1181"/>
      <c r="O509" s="1183" t="s">
        <v>1002</v>
      </c>
      <c r="P509" s="1221"/>
      <c r="Q509" s="1264">
        <f>SUM(Q498:R508)</f>
        <v>0</v>
      </c>
      <c r="R509" s="1264"/>
      <c r="S509" s="1264">
        <f>SUM(S498:T508)</f>
        <v>0</v>
      </c>
      <c r="T509" s="1265"/>
    </row>
    <row r="510" spans="1:20" ht="21.75" customHeight="1" thickTop="1">
      <c r="A510" s="1270"/>
      <c r="B510" s="1271"/>
      <c r="C510" s="1272" t="s">
        <v>1038</v>
      </c>
      <c r="D510" s="1273"/>
      <c r="E510" s="1273"/>
      <c r="F510" s="1274"/>
      <c r="G510" s="1272" t="s">
        <v>1039</v>
      </c>
      <c r="H510" s="1275"/>
      <c r="I510" s="1275"/>
      <c r="J510" s="1276"/>
      <c r="K510" s="1272" t="s">
        <v>1040</v>
      </c>
      <c r="L510" s="1274"/>
      <c r="M510" s="1252" t="s">
        <v>1041</v>
      </c>
      <c r="N510" s="1252"/>
      <c r="O510" s="1252"/>
      <c r="P510" s="1252" t="s">
        <v>1042</v>
      </c>
      <c r="Q510" s="1252"/>
      <c r="R510" s="1252" t="s">
        <v>1043</v>
      </c>
      <c r="S510" s="1252"/>
      <c r="T510" s="1253"/>
    </row>
    <row r="511" spans="1:20" ht="21.75" customHeight="1">
      <c r="A511" s="1266" t="s">
        <v>1118</v>
      </c>
      <c r="B511" s="1267"/>
      <c r="C511" s="1268">
        <v>37.5</v>
      </c>
      <c r="D511" s="1269"/>
      <c r="E511" s="182"/>
      <c r="F511" s="174" t="s">
        <v>1119</v>
      </c>
      <c r="G511" s="1213"/>
      <c r="H511" s="1269"/>
      <c r="I511" s="181"/>
      <c r="J511" s="174"/>
      <c r="K511" s="1213"/>
      <c r="L511" s="1208"/>
      <c r="M511" s="1190"/>
      <c r="N511" s="1191"/>
      <c r="O511" s="1191"/>
      <c r="P511" s="1190" t="s">
        <v>1120</v>
      </c>
      <c r="Q511" s="1191"/>
      <c r="R511" s="1209"/>
      <c r="S511" s="1213"/>
      <c r="T511" s="183"/>
    </row>
    <row r="512" spans="1:20" ht="21.75" customHeight="1">
      <c r="A512" s="1266" t="s">
        <v>1121</v>
      </c>
      <c r="B512" s="1267"/>
      <c r="C512" s="1268">
        <v>31.5</v>
      </c>
      <c r="D512" s="1269"/>
      <c r="E512" s="182"/>
      <c r="F512" s="174" t="s">
        <v>1119</v>
      </c>
      <c r="G512" s="1213"/>
      <c r="H512" s="1269"/>
      <c r="I512" s="181"/>
      <c r="J512" s="174"/>
      <c r="K512" s="1213"/>
      <c r="L512" s="1208"/>
      <c r="M512" s="1190"/>
      <c r="N512" s="1191"/>
      <c r="O512" s="1191"/>
      <c r="P512" s="1190" t="s">
        <v>1120</v>
      </c>
      <c r="Q512" s="1191"/>
      <c r="R512" s="1209"/>
      <c r="S512" s="1213"/>
      <c r="T512" s="183"/>
    </row>
    <row r="513" spans="1:20" ht="21.75" customHeight="1">
      <c r="A513" s="1266" t="s">
        <v>1122</v>
      </c>
      <c r="B513" s="1267"/>
      <c r="C513" s="1268">
        <v>26.5</v>
      </c>
      <c r="D513" s="1269"/>
      <c r="E513" s="182"/>
      <c r="F513" s="174" t="s">
        <v>1119</v>
      </c>
      <c r="G513" s="1213"/>
      <c r="H513" s="1269"/>
      <c r="I513" s="181"/>
      <c r="J513" s="174"/>
      <c r="K513" s="1213"/>
      <c r="L513" s="1208"/>
      <c r="M513" s="1190"/>
      <c r="N513" s="1191"/>
      <c r="O513" s="1191"/>
      <c r="P513" s="1190" t="s">
        <v>1120</v>
      </c>
      <c r="Q513" s="1191"/>
      <c r="R513" s="1209"/>
      <c r="S513" s="1213"/>
      <c r="T513" s="183"/>
    </row>
    <row r="514" spans="1:20" ht="21.75" customHeight="1">
      <c r="A514" s="1266" t="s">
        <v>831</v>
      </c>
      <c r="B514" s="1267"/>
      <c r="C514" s="1268">
        <v>19</v>
      </c>
      <c r="D514" s="1269"/>
      <c r="E514" s="182"/>
      <c r="F514" s="174" t="s">
        <v>832</v>
      </c>
      <c r="G514" s="1213"/>
      <c r="H514" s="1269"/>
      <c r="I514" s="147">
        <v>100</v>
      </c>
      <c r="J514" s="174"/>
      <c r="K514" s="1213"/>
      <c r="L514" s="1208"/>
      <c r="M514" s="1190"/>
      <c r="N514" s="1191"/>
      <c r="O514" s="1191"/>
      <c r="P514" s="1190" t="s">
        <v>1080</v>
      </c>
      <c r="Q514" s="1191"/>
      <c r="R514" s="1209"/>
      <c r="S514" s="1213"/>
      <c r="T514" s="183"/>
    </row>
    <row r="515" spans="1:20" ht="21.75" customHeight="1">
      <c r="A515" s="1266" t="s">
        <v>833</v>
      </c>
      <c r="B515" s="1267"/>
      <c r="C515" s="1213">
        <v>13.2</v>
      </c>
      <c r="D515" s="1269"/>
      <c r="E515" s="181"/>
      <c r="F515" s="174" t="s">
        <v>834</v>
      </c>
      <c r="G515" s="1213">
        <v>95</v>
      </c>
      <c r="H515" s="1269"/>
      <c r="I515" s="147" t="s">
        <v>1044</v>
      </c>
      <c r="J515" s="254">
        <v>100</v>
      </c>
      <c r="K515" s="1213"/>
      <c r="L515" s="1208"/>
      <c r="M515" s="1190"/>
      <c r="N515" s="1191"/>
      <c r="O515" s="1191"/>
      <c r="P515" s="1190" t="s">
        <v>1081</v>
      </c>
      <c r="Q515" s="1191"/>
      <c r="R515" s="1209"/>
      <c r="S515" s="1213"/>
      <c r="T515" s="183"/>
    </row>
    <row r="516" spans="1:20" ht="21.75" customHeight="1">
      <c r="A516" s="1266" t="s">
        <v>844</v>
      </c>
      <c r="B516" s="1267"/>
      <c r="C516" s="1213">
        <v>4.75</v>
      </c>
      <c r="D516" s="1269"/>
      <c r="E516" s="181"/>
      <c r="F516" s="174" t="s">
        <v>832</v>
      </c>
      <c r="G516" s="1213">
        <v>23</v>
      </c>
      <c r="H516" s="1269"/>
      <c r="I516" s="147" t="s">
        <v>1045</v>
      </c>
      <c r="J516" s="254">
        <v>45</v>
      </c>
      <c r="K516" s="1213"/>
      <c r="L516" s="1208"/>
      <c r="M516" s="1190"/>
      <c r="N516" s="1191"/>
      <c r="O516" s="1191"/>
      <c r="P516" s="1190" t="s">
        <v>1080</v>
      </c>
      <c r="Q516" s="1191"/>
      <c r="R516" s="1209"/>
      <c r="S516" s="1213"/>
      <c r="T516" s="183"/>
    </row>
    <row r="517" spans="1:20" ht="21.75" customHeight="1">
      <c r="A517" s="1266" t="s">
        <v>837</v>
      </c>
      <c r="B517" s="1267"/>
      <c r="C517" s="1213">
        <v>2.36</v>
      </c>
      <c r="D517" s="1269"/>
      <c r="E517" s="181"/>
      <c r="F517" s="174" t="s">
        <v>832</v>
      </c>
      <c r="G517" s="1213">
        <v>15</v>
      </c>
      <c r="H517" s="1269"/>
      <c r="I517" s="147" t="s">
        <v>1044</v>
      </c>
      <c r="J517" s="254">
        <v>30</v>
      </c>
      <c r="K517" s="1213"/>
      <c r="L517" s="1208"/>
      <c r="M517" s="1190"/>
      <c r="N517" s="1191"/>
      <c r="O517" s="1191"/>
      <c r="P517" s="1190" t="s">
        <v>1080</v>
      </c>
      <c r="Q517" s="1191"/>
      <c r="R517" s="1209"/>
      <c r="S517" s="1213"/>
      <c r="T517" s="183"/>
    </row>
    <row r="518" spans="1:20" ht="21.75" customHeight="1">
      <c r="A518" s="1266" t="s">
        <v>838</v>
      </c>
      <c r="B518" s="1267"/>
      <c r="C518" s="1213">
        <v>600</v>
      </c>
      <c r="D518" s="1269"/>
      <c r="E518" s="181"/>
      <c r="F518" s="174" t="s">
        <v>877</v>
      </c>
      <c r="G518" s="1213">
        <v>8</v>
      </c>
      <c r="H518" s="1269"/>
      <c r="I518" s="147" t="s">
        <v>1044</v>
      </c>
      <c r="J518" s="254">
        <v>20</v>
      </c>
      <c r="K518" s="1213"/>
      <c r="L518" s="1208"/>
      <c r="M518" s="1190"/>
      <c r="N518" s="1191"/>
      <c r="O518" s="1191"/>
      <c r="P518" s="1190" t="s">
        <v>1080</v>
      </c>
      <c r="Q518" s="1191"/>
      <c r="R518" s="1209"/>
      <c r="S518" s="1213"/>
      <c r="T518" s="183"/>
    </row>
    <row r="519" spans="1:20" ht="21.75" customHeight="1">
      <c r="A519" s="1266" t="s">
        <v>839</v>
      </c>
      <c r="B519" s="1267"/>
      <c r="C519" s="1213">
        <v>300</v>
      </c>
      <c r="D519" s="1269"/>
      <c r="E519" s="181"/>
      <c r="F519" s="174" t="s">
        <v>840</v>
      </c>
      <c r="G519" s="1213">
        <v>4</v>
      </c>
      <c r="H519" s="1269"/>
      <c r="I519" s="147" t="s">
        <v>1046</v>
      </c>
      <c r="J519" s="254">
        <v>15</v>
      </c>
      <c r="K519" s="1213"/>
      <c r="L519" s="1208"/>
      <c r="M519" s="1190"/>
      <c r="N519" s="1191"/>
      <c r="O519" s="1191"/>
      <c r="P519" s="1190" t="s">
        <v>1082</v>
      </c>
      <c r="Q519" s="1191"/>
      <c r="R519" s="1209"/>
      <c r="S519" s="1213"/>
      <c r="T519" s="183"/>
    </row>
    <row r="520" spans="1:20" ht="21.75" customHeight="1">
      <c r="A520" s="1266" t="s">
        <v>841</v>
      </c>
      <c r="B520" s="1267"/>
      <c r="C520" s="1213">
        <v>150</v>
      </c>
      <c r="D520" s="1269"/>
      <c r="E520" s="181"/>
      <c r="F520" s="174" t="s">
        <v>840</v>
      </c>
      <c r="G520" s="1213">
        <v>4</v>
      </c>
      <c r="H520" s="1269"/>
      <c r="I520" s="147" t="s">
        <v>1046</v>
      </c>
      <c r="J520" s="254">
        <v>10</v>
      </c>
      <c r="K520" s="1213"/>
      <c r="L520" s="1208"/>
      <c r="M520" s="1190"/>
      <c r="N520" s="1191"/>
      <c r="O520" s="1191"/>
      <c r="P520" s="1190" t="s">
        <v>1082</v>
      </c>
      <c r="Q520" s="1191"/>
      <c r="R520" s="1209"/>
      <c r="S520" s="1213"/>
      <c r="T520" s="183"/>
    </row>
    <row r="521" spans="1:20" ht="21.75" customHeight="1" thickBot="1">
      <c r="A521" s="1277" t="s">
        <v>842</v>
      </c>
      <c r="B521" s="1278"/>
      <c r="C521" s="1182">
        <v>75</v>
      </c>
      <c r="D521" s="1279"/>
      <c r="E521" s="184"/>
      <c r="F521" s="185" t="s">
        <v>840</v>
      </c>
      <c r="G521" s="1182">
        <v>2</v>
      </c>
      <c r="H521" s="1279"/>
      <c r="I521" s="176" t="s">
        <v>1046</v>
      </c>
      <c r="J521" s="255">
        <v>7</v>
      </c>
      <c r="K521" s="1182"/>
      <c r="L521" s="1280"/>
      <c r="M521" s="1281"/>
      <c r="N521" s="1263"/>
      <c r="O521" s="1263"/>
      <c r="P521" s="1281" t="s">
        <v>1082</v>
      </c>
      <c r="Q521" s="1263"/>
      <c r="R521" s="1181"/>
      <c r="S521" s="1182"/>
      <c r="T521" s="186"/>
    </row>
    <row r="522" spans="1:20" ht="21.75" customHeight="1" thickTop="1">
      <c r="A522" s="1282" t="s">
        <v>635</v>
      </c>
      <c r="B522" s="1283"/>
      <c r="C522" s="1283"/>
      <c r="D522" s="1283"/>
      <c r="E522" s="1283"/>
      <c r="F522" s="1283"/>
      <c r="G522" s="1283"/>
      <c r="H522" s="1284"/>
      <c r="I522" s="1276" t="s">
        <v>1047</v>
      </c>
      <c r="J522" s="1283"/>
      <c r="K522" s="1284"/>
      <c r="L522" s="1276"/>
      <c r="M522" s="1285"/>
      <c r="N522" s="1252"/>
      <c r="O522" s="1252"/>
      <c r="P522" s="1285" t="s">
        <v>1082</v>
      </c>
      <c r="Q522" s="1252"/>
      <c r="R522" s="1283"/>
      <c r="S522" s="1284"/>
      <c r="T522" s="187"/>
    </row>
    <row r="523" spans="1:20" ht="21.75" customHeight="1">
      <c r="A523" s="188"/>
      <c r="B523" s="189"/>
      <c r="C523" s="1209" t="s">
        <v>1048</v>
      </c>
      <c r="D523" s="1209"/>
      <c r="E523" s="1209"/>
      <c r="F523" s="1209"/>
      <c r="G523" s="1209"/>
      <c r="H523" s="1213"/>
      <c r="I523" s="1208" t="s">
        <v>1049</v>
      </c>
      <c r="J523" s="1209"/>
      <c r="K523" s="1213"/>
      <c r="L523" s="1208"/>
      <c r="M523" s="1190"/>
      <c r="N523" s="1191"/>
      <c r="O523" s="1191"/>
      <c r="P523" s="1190" t="s">
        <v>1080</v>
      </c>
      <c r="Q523" s="1191"/>
      <c r="R523" s="1209"/>
      <c r="S523" s="1213"/>
      <c r="T523" s="183"/>
    </row>
    <row r="524" spans="1:20" ht="21.75" customHeight="1">
      <c r="A524" s="140" t="s">
        <v>1050</v>
      </c>
      <c r="B524" s="178" t="s">
        <v>1051</v>
      </c>
      <c r="C524" s="1209" t="s">
        <v>1052</v>
      </c>
      <c r="D524" s="1209"/>
      <c r="E524" s="1209"/>
      <c r="F524" s="1209"/>
      <c r="G524" s="1209"/>
      <c r="H524" s="1213"/>
      <c r="I524" s="1208" t="s">
        <v>1053</v>
      </c>
      <c r="J524" s="1209"/>
      <c r="K524" s="1213"/>
      <c r="L524" s="1208"/>
      <c r="M524" s="1190"/>
      <c r="N524" s="1191"/>
      <c r="O524" s="1191"/>
      <c r="P524" s="1190" t="s">
        <v>1083</v>
      </c>
      <c r="Q524" s="1191"/>
      <c r="R524" s="1209"/>
      <c r="S524" s="1213"/>
      <c r="T524" s="183"/>
    </row>
    <row r="525" spans="1:20" ht="21.75" customHeight="1">
      <c r="A525" s="190" t="s">
        <v>892</v>
      </c>
      <c r="B525" s="178" t="s">
        <v>1054</v>
      </c>
      <c r="C525" s="1209" t="s">
        <v>1055</v>
      </c>
      <c r="D525" s="1209"/>
      <c r="E525" s="1209"/>
      <c r="F525" s="1209"/>
      <c r="G525" s="1209"/>
      <c r="H525" s="1213"/>
      <c r="I525" s="1208" t="s">
        <v>1056</v>
      </c>
      <c r="J525" s="1209"/>
      <c r="K525" s="1213"/>
      <c r="L525" s="1208"/>
      <c r="M525" s="1190"/>
      <c r="N525" s="1191"/>
      <c r="O525" s="1191"/>
      <c r="P525" s="1190" t="s">
        <v>1083</v>
      </c>
      <c r="Q525" s="1191"/>
      <c r="R525" s="1186"/>
      <c r="S525" s="1176"/>
      <c r="T525" s="183"/>
    </row>
    <row r="526" spans="1:20" ht="21.75" customHeight="1">
      <c r="A526" s="140" t="s">
        <v>1057</v>
      </c>
      <c r="B526" s="178" t="s">
        <v>933</v>
      </c>
      <c r="C526" s="1209" t="s">
        <v>1058</v>
      </c>
      <c r="D526" s="1209"/>
      <c r="E526" s="1209"/>
      <c r="F526" s="1209"/>
      <c r="G526" s="1209"/>
      <c r="H526" s="1213"/>
      <c r="I526" s="1208" t="s">
        <v>1059</v>
      </c>
      <c r="J526" s="1209"/>
      <c r="K526" s="1213"/>
      <c r="L526" s="1208"/>
      <c r="M526" s="1190"/>
      <c r="N526" s="1191"/>
      <c r="O526" s="1191"/>
      <c r="P526" s="1190" t="s">
        <v>1084</v>
      </c>
      <c r="Q526" s="1191"/>
      <c r="R526" s="1186"/>
      <c r="S526" s="1176"/>
      <c r="T526" s="183"/>
    </row>
    <row r="527" spans="1:20" ht="21.75" customHeight="1">
      <c r="A527" s="140" t="s">
        <v>1060</v>
      </c>
      <c r="B527" s="178" t="s">
        <v>1061</v>
      </c>
      <c r="C527" s="1209" t="s">
        <v>1062</v>
      </c>
      <c r="D527" s="1209"/>
      <c r="E527" s="1209"/>
      <c r="F527" s="1209"/>
      <c r="G527" s="1209"/>
      <c r="H527" s="1213"/>
      <c r="I527" s="1208" t="s">
        <v>1123</v>
      </c>
      <c r="J527" s="1209"/>
      <c r="K527" s="1213"/>
      <c r="L527" s="1208"/>
      <c r="M527" s="1190"/>
      <c r="N527" s="1191"/>
      <c r="O527" s="1191"/>
      <c r="P527" s="1190" t="s">
        <v>1120</v>
      </c>
      <c r="Q527" s="1191"/>
      <c r="R527" s="1187">
        <v>3.43</v>
      </c>
      <c r="S527" s="1188"/>
      <c r="T527" s="183" t="s">
        <v>894</v>
      </c>
    </row>
    <row r="528" spans="1:20" ht="21.75" customHeight="1">
      <c r="A528" s="140" t="s">
        <v>1121</v>
      </c>
      <c r="B528" s="178" t="s">
        <v>1063</v>
      </c>
      <c r="C528" s="1209" t="s">
        <v>1064</v>
      </c>
      <c r="D528" s="1209"/>
      <c r="E528" s="1209"/>
      <c r="F528" s="1209"/>
      <c r="G528" s="1209"/>
      <c r="H528" s="1213"/>
      <c r="I528" s="1208" t="s">
        <v>1124</v>
      </c>
      <c r="J528" s="1209"/>
      <c r="K528" s="1213"/>
      <c r="L528" s="1208"/>
      <c r="M528" s="1190"/>
      <c r="N528" s="1191"/>
      <c r="O528" s="1191"/>
      <c r="P528" s="1190" t="s">
        <v>1120</v>
      </c>
      <c r="Q528" s="1191"/>
      <c r="R528" s="1186" t="s">
        <v>563</v>
      </c>
      <c r="S528" s="1176"/>
      <c r="T528" s="183"/>
    </row>
    <row r="529" spans="1:20" ht="21.75" customHeight="1">
      <c r="A529" s="191"/>
      <c r="B529" s="180"/>
      <c r="C529" s="1209" t="s">
        <v>1065</v>
      </c>
      <c r="D529" s="1209"/>
      <c r="E529" s="1209"/>
      <c r="F529" s="1209"/>
      <c r="G529" s="1209"/>
      <c r="H529" s="1213"/>
      <c r="I529" s="1208" t="s">
        <v>1066</v>
      </c>
      <c r="J529" s="1209"/>
      <c r="K529" s="1213"/>
      <c r="L529" s="1208"/>
      <c r="M529" s="1190"/>
      <c r="N529" s="1191"/>
      <c r="O529" s="1191"/>
      <c r="P529" s="1190" t="s">
        <v>1067</v>
      </c>
      <c r="Q529" s="1191"/>
      <c r="R529" s="1209"/>
      <c r="S529" s="1213"/>
      <c r="T529" s="183"/>
    </row>
    <row r="530" spans="1:20" ht="21.75" customHeight="1">
      <c r="A530" s="1212" t="s">
        <v>1068</v>
      </c>
      <c r="B530" s="1209"/>
      <c r="C530" s="1209"/>
      <c r="D530" s="1209"/>
      <c r="E530" s="1209"/>
      <c r="F530" s="1209"/>
      <c r="G530" s="1209"/>
      <c r="H530" s="1213"/>
      <c r="I530" s="1208" t="s">
        <v>1069</v>
      </c>
      <c r="J530" s="1209"/>
      <c r="K530" s="1213"/>
      <c r="L530" s="1208"/>
      <c r="M530" s="1190"/>
      <c r="N530" s="1191"/>
      <c r="O530" s="1191"/>
      <c r="P530" s="1190" t="s">
        <v>1070</v>
      </c>
      <c r="Q530" s="1191"/>
      <c r="R530" s="1209"/>
      <c r="S530" s="1213"/>
      <c r="T530" s="183"/>
    </row>
    <row r="531" spans="1:20" ht="21.75" customHeight="1">
      <c r="A531" s="1291" t="s">
        <v>1187</v>
      </c>
      <c r="B531" s="1292"/>
      <c r="C531" s="1224" t="s">
        <v>1132</v>
      </c>
      <c r="D531" s="1225"/>
      <c r="E531" s="1225"/>
      <c r="F531" s="1225"/>
      <c r="G531" s="1225"/>
      <c r="H531" s="1225"/>
      <c r="I531" s="1208" t="s">
        <v>1066</v>
      </c>
      <c r="J531" s="1209"/>
      <c r="K531" s="1213"/>
      <c r="L531" s="1208"/>
      <c r="M531" s="1190"/>
      <c r="N531" s="1191"/>
      <c r="O531" s="1191"/>
      <c r="P531" s="1190" t="s">
        <v>1120</v>
      </c>
      <c r="Q531" s="1191"/>
      <c r="R531" s="1286"/>
      <c r="S531" s="1287"/>
      <c r="T531" s="183"/>
    </row>
    <row r="532" spans="1:20" ht="21.75" customHeight="1">
      <c r="A532" s="1293"/>
      <c r="B532" s="1294"/>
      <c r="C532" s="1224" t="s">
        <v>644</v>
      </c>
      <c r="D532" s="1225"/>
      <c r="E532" s="1225"/>
      <c r="F532" s="1225"/>
      <c r="G532" s="1225"/>
      <c r="H532" s="1225"/>
      <c r="I532" s="1208" t="s">
        <v>1071</v>
      </c>
      <c r="J532" s="1209"/>
      <c r="K532" s="1213"/>
      <c r="L532" s="1208"/>
      <c r="M532" s="1190"/>
      <c r="N532" s="1191"/>
      <c r="O532" s="1191"/>
      <c r="P532" s="1190" t="s">
        <v>1120</v>
      </c>
      <c r="Q532" s="1191"/>
      <c r="R532" s="1286"/>
      <c r="S532" s="1287"/>
      <c r="T532" s="183"/>
    </row>
    <row r="533" spans="1:20" ht="21.75" customHeight="1">
      <c r="A533" s="1295"/>
      <c r="B533" s="1296"/>
      <c r="C533" s="1224" t="s">
        <v>1133</v>
      </c>
      <c r="D533" s="1225"/>
      <c r="E533" s="1225"/>
      <c r="F533" s="1225"/>
      <c r="G533" s="1225"/>
      <c r="H533" s="1225"/>
      <c r="I533" s="1208" t="s">
        <v>1066</v>
      </c>
      <c r="J533" s="1209"/>
      <c r="K533" s="1213"/>
      <c r="L533" s="1208"/>
      <c r="M533" s="1190"/>
      <c r="N533" s="1191"/>
      <c r="O533" s="1191"/>
      <c r="P533" s="1190" t="s">
        <v>1120</v>
      </c>
      <c r="Q533" s="1191"/>
      <c r="R533" s="1286"/>
      <c r="S533" s="1287"/>
      <c r="T533" s="183"/>
    </row>
    <row r="534" spans="1:20" ht="21.75" customHeight="1">
      <c r="A534" s="1212" t="s">
        <v>697</v>
      </c>
      <c r="B534" s="1209"/>
      <c r="C534" s="1209"/>
      <c r="D534" s="1209"/>
      <c r="E534" s="1209"/>
      <c r="F534" s="1209"/>
      <c r="G534" s="1209"/>
      <c r="H534" s="1213"/>
      <c r="I534" s="1208" t="s">
        <v>1125</v>
      </c>
      <c r="J534" s="1209"/>
      <c r="K534" s="1213"/>
      <c r="L534" s="1208"/>
      <c r="M534" s="1190"/>
      <c r="N534" s="1191"/>
      <c r="O534" s="1191"/>
      <c r="P534" s="1190" t="s">
        <v>1120</v>
      </c>
      <c r="Q534" s="1191"/>
      <c r="R534" s="1209"/>
      <c r="S534" s="1213"/>
      <c r="T534" s="183"/>
    </row>
    <row r="535" spans="1:20" ht="21.75" customHeight="1" thickBot="1">
      <c r="A535" s="1215" t="s">
        <v>1072</v>
      </c>
      <c r="B535" s="1192"/>
      <c r="C535" s="1192"/>
      <c r="D535" s="1192"/>
      <c r="E535" s="1192"/>
      <c r="F535" s="1192"/>
      <c r="G535" s="1192"/>
      <c r="H535" s="1193"/>
      <c r="I535" s="1216" t="s">
        <v>1073</v>
      </c>
      <c r="J535" s="1192"/>
      <c r="K535" s="1193"/>
      <c r="L535" s="1216"/>
      <c r="M535" s="1211"/>
      <c r="N535" s="1192"/>
      <c r="O535" s="1192"/>
      <c r="P535" s="1210" t="s">
        <v>1074</v>
      </c>
      <c r="Q535" s="1211"/>
      <c r="R535" s="1192"/>
      <c r="S535" s="1193"/>
      <c r="T535" s="192"/>
    </row>
    <row r="536" spans="1:20" ht="21.75" customHeight="1" thickBot="1">
      <c r="A536" s="1219" t="s">
        <v>1075</v>
      </c>
      <c r="B536" s="1220"/>
      <c r="C536" s="1220"/>
      <c r="D536" s="1220"/>
      <c r="E536" s="1220"/>
      <c r="F536" s="1220"/>
      <c r="G536" s="1220"/>
      <c r="H536" s="171"/>
      <c r="I536" s="1214" t="s">
        <v>679</v>
      </c>
      <c r="J536" s="1214"/>
      <c r="K536" s="530"/>
      <c r="L536" s="524" t="s">
        <v>968</v>
      </c>
      <c r="M536" s="562"/>
      <c r="N536" s="1214" t="s">
        <v>315</v>
      </c>
      <c r="O536" s="1214"/>
      <c r="P536" s="523"/>
      <c r="Q536" s="524" t="s">
        <v>969</v>
      </c>
      <c r="R536" s="562"/>
      <c r="S536" s="333"/>
      <c r="T536" s="407"/>
    </row>
    <row r="537" spans="1:20" ht="21.75" customHeight="1" thickBot="1">
      <c r="A537" s="1180" t="s">
        <v>1076</v>
      </c>
      <c r="B537" s="1151"/>
      <c r="C537" s="1151"/>
      <c r="D537" s="1151"/>
      <c r="E537" s="1151"/>
      <c r="F537" s="1151"/>
      <c r="G537" s="1151"/>
      <c r="H537" s="1288"/>
      <c r="I537" s="1289"/>
      <c r="J537" s="1289"/>
      <c r="K537" s="1289"/>
      <c r="L537" s="1289"/>
      <c r="M537" s="1289"/>
      <c r="N537" s="1289"/>
      <c r="O537" s="1289"/>
      <c r="P537" s="1289"/>
      <c r="Q537" s="1289"/>
      <c r="R537" s="1289"/>
      <c r="S537" s="1289"/>
      <c r="T537" s="1290"/>
    </row>
    <row r="538" spans="1:20" ht="21.75" customHeight="1" thickBot="1">
      <c r="A538" s="1180" t="s">
        <v>1077</v>
      </c>
      <c r="B538" s="1151"/>
      <c r="C538" s="1151"/>
      <c r="D538" s="1151"/>
      <c r="E538" s="1151"/>
      <c r="F538" s="1151"/>
      <c r="G538" s="1151"/>
      <c r="H538" s="1239" t="str">
        <f>'基本事項記入ｼｰﾄ'!$C$31</f>
        <v>○○　○○　  印</v>
      </c>
      <c r="I538" s="1153"/>
      <c r="J538" s="1153"/>
      <c r="K538" s="1153"/>
      <c r="L538" s="1240" t="s">
        <v>858</v>
      </c>
      <c r="M538" s="1151"/>
      <c r="N538" s="1151"/>
      <c r="O538" s="1151"/>
      <c r="P538" s="1239" t="str">
        <f>'基本事項記入ｼｰﾄ'!$C$32</f>
        <v>○○　○○○　　　印</v>
      </c>
      <c r="Q538" s="1153"/>
      <c r="R538" s="1153"/>
      <c r="S538" s="1153"/>
      <c r="T538" s="1244"/>
    </row>
    <row r="539" spans="1:20" ht="21.75" customHeight="1">
      <c r="A539" s="193"/>
      <c r="B539" s="1189" t="s">
        <v>1078</v>
      </c>
      <c r="C539" s="1189"/>
      <c r="D539" s="1189"/>
      <c r="E539" s="1189"/>
      <c r="F539" s="1189"/>
      <c r="G539" s="1189"/>
      <c r="H539" s="1189"/>
      <c r="I539" s="1189"/>
      <c r="J539" s="1189"/>
      <c r="K539" s="1189"/>
      <c r="L539" s="1189"/>
      <c r="M539" s="1189"/>
      <c r="N539" s="1189"/>
      <c r="O539" s="1189"/>
      <c r="P539" s="1189"/>
      <c r="Q539" s="1189"/>
      <c r="R539" s="1189"/>
      <c r="S539" s="1189"/>
      <c r="T539" s="1189"/>
    </row>
    <row r="540" ht="13.5">
      <c r="K540">
        <v>4</v>
      </c>
    </row>
    <row r="541" ht="13.5">
      <c r="R541" t="s">
        <v>973</v>
      </c>
    </row>
    <row r="542" spans="3:20" ht="21.75" customHeight="1">
      <c r="C542" s="1116" t="s">
        <v>974</v>
      </c>
      <c r="D542" s="1172"/>
      <c r="E542" s="1172"/>
      <c r="F542" s="1172"/>
      <c r="G542" s="1172"/>
      <c r="H542" s="1172"/>
      <c r="I542" s="1172"/>
      <c r="J542" s="1172"/>
      <c r="K542" s="1172"/>
      <c r="L542" s="1172"/>
      <c r="M542" s="1172"/>
      <c r="N542" s="1172"/>
      <c r="O542" s="1172"/>
      <c r="P542" s="1172"/>
      <c r="Q542" s="1172"/>
      <c r="R542" s="117"/>
      <c r="S542" s="117"/>
      <c r="T542" s="117"/>
    </row>
    <row r="543" spans="3:20" ht="21.75" customHeight="1">
      <c r="C543" s="87"/>
      <c r="D543" s="88"/>
      <c r="E543" s="88"/>
      <c r="F543" s="88"/>
      <c r="G543" s="88"/>
      <c r="H543" s="88"/>
      <c r="I543" s="88"/>
      <c r="J543" s="88"/>
      <c r="K543" s="88"/>
      <c r="L543" s="88"/>
      <c r="M543" s="88"/>
      <c r="N543" s="88"/>
      <c r="O543" s="88"/>
      <c r="P543" s="88"/>
      <c r="Q543" s="88"/>
      <c r="R543" s="117"/>
      <c r="S543" s="117"/>
      <c r="T543" s="117"/>
    </row>
    <row r="544" ht="21.75" customHeight="1"/>
    <row r="545" spans="1:20" ht="21.75" customHeight="1" thickBot="1">
      <c r="A545" s="1228"/>
      <c r="B545" s="1228"/>
      <c r="C545" s="1228"/>
      <c r="D545" s="1228"/>
      <c r="E545" s="1228"/>
      <c r="F545" s="1229"/>
      <c r="G545" s="1228"/>
      <c r="H545" s="1228"/>
      <c r="I545" s="1228"/>
      <c r="J545" s="1228"/>
      <c r="K545" s="1228"/>
      <c r="L545" s="1228"/>
      <c r="M545" s="1228"/>
      <c r="N545" s="168"/>
      <c r="O545" s="1228"/>
      <c r="P545" s="1228"/>
      <c r="Q545" s="1228"/>
      <c r="R545" s="1228"/>
      <c r="S545" s="1228"/>
      <c r="T545" s="1228"/>
    </row>
    <row r="546" spans="1:20" ht="21.75" customHeight="1" thickBot="1">
      <c r="A546" s="1230" t="s">
        <v>825</v>
      </c>
      <c r="B546" s="1231"/>
      <c r="C546" s="1231"/>
      <c r="D546" s="1231"/>
      <c r="E546" s="1232"/>
      <c r="F546" s="1219" t="str">
        <f>'基本事項記入ｼｰﾄ'!$C$29</f>
        <v>**</v>
      </c>
      <c r="G546" s="1220"/>
      <c r="H546" s="1235"/>
      <c r="I546" s="1219" t="s">
        <v>975</v>
      </c>
      <c r="J546" s="1235"/>
      <c r="K546" s="1236" t="str">
        <f>'基本事項記入ｼｰﾄ'!$C$11</f>
        <v>△△　△△</v>
      </c>
      <c r="L546" s="1237"/>
      <c r="M546" s="1237"/>
      <c r="N546" s="1237"/>
      <c r="O546" s="1237"/>
      <c r="P546" s="1237"/>
      <c r="Q546" s="1237"/>
      <c r="R546" s="1237"/>
      <c r="S546" s="1237"/>
      <c r="T546" s="1238"/>
    </row>
    <row r="547" spans="1:25" ht="21.75" customHeight="1">
      <c r="A547" s="1250" t="s">
        <v>976</v>
      </c>
      <c r="B547" s="1241"/>
      <c r="C547" s="1241"/>
      <c r="D547" s="1241"/>
      <c r="E547" s="1241"/>
      <c r="F547" s="170"/>
      <c r="G547" s="171" t="s">
        <v>977</v>
      </c>
      <c r="H547" s="531" t="str">
        <f>'基本事項記入ｼｰﾄ'!$C$34</f>
        <v>**</v>
      </c>
      <c r="I547" s="1241" t="s">
        <v>822</v>
      </c>
      <c r="J547" s="1241"/>
      <c r="K547" s="1226" t="s">
        <v>301</v>
      </c>
      <c r="L547" s="1227"/>
      <c r="M547" s="1242" t="s">
        <v>978</v>
      </c>
      <c r="N547" s="1243"/>
      <c r="O547" s="1309" t="s">
        <v>410</v>
      </c>
      <c r="P547" s="1310"/>
      <c r="Q547" s="1310"/>
      <c r="R547" s="1310"/>
      <c r="S547" s="1310"/>
      <c r="T547" s="1311"/>
      <c r="W547" s="22">
        <f>IF(F547="","",F547)</f>
      </c>
      <c r="X547" s="22">
        <f>IF(W547="","",K547)</f>
      </c>
      <c r="Y547" s="22">
        <f>IF(W547="","",O547)</f>
      </c>
    </row>
    <row r="548" spans="1:23" ht="21.75" customHeight="1">
      <c r="A548" s="1212" t="s">
        <v>979</v>
      </c>
      <c r="B548" s="1209"/>
      <c r="C548" s="1209"/>
      <c r="D548" s="1209"/>
      <c r="E548" s="1209"/>
      <c r="F548" s="1209"/>
      <c r="G548" s="1209"/>
      <c r="H548" s="1209"/>
      <c r="I548" s="1213"/>
      <c r="J548" s="174" t="s">
        <v>980</v>
      </c>
      <c r="K548" s="1191" t="s">
        <v>981</v>
      </c>
      <c r="L548" s="1191"/>
      <c r="M548" s="1191"/>
      <c r="N548" s="1191"/>
      <c r="O548" s="1209"/>
      <c r="P548" s="1209"/>
      <c r="Q548" s="1209"/>
      <c r="R548" s="1209"/>
      <c r="S548" s="1213"/>
      <c r="T548" s="175" t="s">
        <v>982</v>
      </c>
      <c r="W548" s="88"/>
    </row>
    <row r="549" spans="1:20" ht="21.75" customHeight="1" thickBot="1">
      <c r="A549" s="1245" t="s">
        <v>983</v>
      </c>
      <c r="B549" s="1181"/>
      <c r="C549" s="1181"/>
      <c r="D549" s="1181"/>
      <c r="E549" s="1181"/>
      <c r="F549" s="1183"/>
      <c r="G549" s="1184"/>
      <c r="H549" s="1184"/>
      <c r="I549" s="1184"/>
      <c r="J549" s="1184"/>
      <c r="K549" s="1184"/>
      <c r="L549" s="1184"/>
      <c r="M549" s="1184"/>
      <c r="N549" s="1221"/>
      <c r="O549" s="1183" t="s">
        <v>984</v>
      </c>
      <c r="P549" s="1184"/>
      <c r="Q549" s="1221"/>
      <c r="R549" s="1246"/>
      <c r="S549" s="1246"/>
      <c r="T549" s="1247"/>
    </row>
    <row r="550" spans="1:20" ht="21.75" customHeight="1" thickTop="1">
      <c r="A550" s="1251" t="s">
        <v>985</v>
      </c>
      <c r="B550" s="1252"/>
      <c r="C550" s="1252"/>
      <c r="D550" s="1252"/>
      <c r="E550" s="1252"/>
      <c r="F550" s="1252"/>
      <c r="G550" s="1252"/>
      <c r="H550" s="1252"/>
      <c r="I550" s="1252"/>
      <c r="J550" s="1252"/>
      <c r="K550" s="1252"/>
      <c r="L550" s="1252"/>
      <c r="M550" s="1252"/>
      <c r="N550" s="1252"/>
      <c r="O550" s="1252" t="s">
        <v>986</v>
      </c>
      <c r="P550" s="1252"/>
      <c r="Q550" s="1252"/>
      <c r="R550" s="1252"/>
      <c r="S550" s="1252"/>
      <c r="T550" s="1253"/>
    </row>
    <row r="551" spans="1:20" ht="21.75" customHeight="1">
      <c r="A551" s="1254" t="s">
        <v>987</v>
      </c>
      <c r="B551" s="1191"/>
      <c r="C551" s="1191"/>
      <c r="D551" s="1191"/>
      <c r="E551" s="1209" t="s">
        <v>988</v>
      </c>
      <c r="F551" s="1209"/>
      <c r="G551" s="1191" t="s">
        <v>989</v>
      </c>
      <c r="H551" s="1191"/>
      <c r="I551" s="1191"/>
      <c r="J551" s="1191" t="s">
        <v>990</v>
      </c>
      <c r="K551" s="1191"/>
      <c r="L551" s="1191"/>
      <c r="M551" s="1191"/>
      <c r="N551" s="1191"/>
      <c r="O551" s="1191" t="s">
        <v>991</v>
      </c>
      <c r="P551" s="1191"/>
      <c r="Q551" s="1191" t="s">
        <v>988</v>
      </c>
      <c r="R551" s="1191"/>
      <c r="S551" s="1191" t="s">
        <v>992</v>
      </c>
      <c r="T551" s="1255"/>
    </row>
    <row r="552" spans="1:20" ht="21.75" customHeight="1">
      <c r="A552" s="1257"/>
      <c r="B552" s="1225"/>
      <c r="C552" s="1225"/>
      <c r="D552" s="1258"/>
      <c r="E552" s="1259"/>
      <c r="F552" s="1259"/>
      <c r="G552" s="1209"/>
      <c r="H552" s="1209"/>
      <c r="I552" s="1209"/>
      <c r="J552" s="1209"/>
      <c r="K552" s="1209"/>
      <c r="L552" s="1209"/>
      <c r="M552" s="1209"/>
      <c r="N552" s="1209"/>
      <c r="O552" s="1191" t="s">
        <v>993</v>
      </c>
      <c r="P552" s="1191"/>
      <c r="Q552" s="1191"/>
      <c r="R552" s="1191"/>
      <c r="S552" s="1307"/>
      <c r="T552" s="1308"/>
    </row>
    <row r="553" spans="1:20" ht="21.75" customHeight="1">
      <c r="A553" s="1257" t="s">
        <v>994</v>
      </c>
      <c r="B553" s="1225"/>
      <c r="C553" s="1225"/>
      <c r="D553" s="1258"/>
      <c r="E553" s="1259"/>
      <c r="F553" s="1259"/>
      <c r="G553" s="1209"/>
      <c r="H553" s="1209"/>
      <c r="I553" s="1209"/>
      <c r="J553" s="1209"/>
      <c r="K553" s="1209"/>
      <c r="L553" s="1209"/>
      <c r="M553" s="1209"/>
      <c r="N553" s="1209"/>
      <c r="O553" s="1191" t="s">
        <v>995</v>
      </c>
      <c r="P553" s="1191"/>
      <c r="Q553" s="1191"/>
      <c r="R553" s="1191"/>
      <c r="S553" s="1307"/>
      <c r="T553" s="1308"/>
    </row>
    <row r="554" spans="1:20" ht="21.75" customHeight="1">
      <c r="A554" s="1257" t="s">
        <v>996</v>
      </c>
      <c r="B554" s="1225"/>
      <c r="C554" s="1225"/>
      <c r="D554" s="1258"/>
      <c r="E554" s="1259"/>
      <c r="F554" s="1259"/>
      <c r="G554" s="1209"/>
      <c r="H554" s="1209"/>
      <c r="I554" s="1209"/>
      <c r="J554" s="1209"/>
      <c r="K554" s="1209"/>
      <c r="L554" s="1209"/>
      <c r="M554" s="1209"/>
      <c r="N554" s="1209"/>
      <c r="O554" s="1191" t="s">
        <v>1079</v>
      </c>
      <c r="P554" s="1191"/>
      <c r="Q554" s="1307"/>
      <c r="R554" s="1307"/>
      <c r="S554" s="1307"/>
      <c r="T554" s="1308"/>
    </row>
    <row r="555" spans="1:20" ht="21.75" customHeight="1">
      <c r="A555" s="1257" t="s">
        <v>997</v>
      </c>
      <c r="B555" s="1225"/>
      <c r="C555" s="1225"/>
      <c r="D555" s="1258"/>
      <c r="E555" s="1259"/>
      <c r="F555" s="1259"/>
      <c r="G555" s="1209"/>
      <c r="H555" s="1209"/>
      <c r="I555" s="1209"/>
      <c r="J555" s="1209"/>
      <c r="K555" s="1209"/>
      <c r="L555" s="1209"/>
      <c r="M555" s="1209"/>
      <c r="N555" s="1209"/>
      <c r="O555" s="1191" t="s">
        <v>400</v>
      </c>
      <c r="P555" s="1191"/>
      <c r="Q555" s="1307"/>
      <c r="R555" s="1307"/>
      <c r="S555" s="1307"/>
      <c r="T555" s="1308"/>
    </row>
    <row r="556" spans="1:20" ht="21.75" customHeight="1">
      <c r="A556" s="1257" t="s">
        <v>998</v>
      </c>
      <c r="B556" s="1225"/>
      <c r="C556" s="1225"/>
      <c r="D556" s="1258"/>
      <c r="E556" s="1259"/>
      <c r="F556" s="1259"/>
      <c r="G556" s="1209"/>
      <c r="H556" s="1209"/>
      <c r="I556" s="1209"/>
      <c r="J556" s="1209"/>
      <c r="K556" s="1209"/>
      <c r="L556" s="1209"/>
      <c r="M556" s="1209"/>
      <c r="N556" s="1209"/>
      <c r="O556" s="1191" t="s">
        <v>401</v>
      </c>
      <c r="P556" s="1191"/>
      <c r="Q556" s="1307"/>
      <c r="R556" s="1307"/>
      <c r="S556" s="1307"/>
      <c r="T556" s="1308"/>
    </row>
    <row r="557" spans="1:20" ht="21.75" customHeight="1">
      <c r="A557" s="1257"/>
      <c r="B557" s="1225"/>
      <c r="C557" s="1225"/>
      <c r="D557" s="1258"/>
      <c r="E557" s="1259"/>
      <c r="F557" s="1259"/>
      <c r="G557" s="1209"/>
      <c r="H557" s="1209"/>
      <c r="I557" s="1209"/>
      <c r="J557" s="1209"/>
      <c r="K557" s="1209"/>
      <c r="L557" s="1209"/>
      <c r="M557" s="1209"/>
      <c r="N557" s="1209"/>
      <c r="O557" s="1191" t="s">
        <v>403</v>
      </c>
      <c r="P557" s="1191"/>
      <c r="Q557" s="1307"/>
      <c r="R557" s="1307"/>
      <c r="S557" s="1307"/>
      <c r="T557" s="1308"/>
    </row>
    <row r="558" spans="1:20" ht="21.75" customHeight="1">
      <c r="A558" s="1257" t="s">
        <v>404</v>
      </c>
      <c r="B558" s="1225"/>
      <c r="C558" s="1225"/>
      <c r="D558" s="1258"/>
      <c r="E558" s="1259"/>
      <c r="F558" s="1259"/>
      <c r="G558" s="1209"/>
      <c r="H558" s="1209"/>
      <c r="I558" s="1209"/>
      <c r="J558" s="1209"/>
      <c r="K558" s="1209"/>
      <c r="L558" s="1209"/>
      <c r="M558" s="1209"/>
      <c r="N558" s="1209"/>
      <c r="O558" s="1209"/>
      <c r="P558" s="1209"/>
      <c r="Q558" s="1307"/>
      <c r="R558" s="1307"/>
      <c r="S558" s="1307"/>
      <c r="T558" s="1308"/>
    </row>
    <row r="559" spans="1:20" ht="21.75" customHeight="1">
      <c r="A559" s="1260" t="s">
        <v>405</v>
      </c>
      <c r="B559" s="1261"/>
      <c r="C559" s="1261"/>
      <c r="D559" s="1261"/>
      <c r="E559" s="1259"/>
      <c r="F559" s="1259"/>
      <c r="G559" s="1209"/>
      <c r="H559" s="1209"/>
      <c r="I559" s="1209"/>
      <c r="J559" s="1209"/>
      <c r="K559" s="1209"/>
      <c r="L559" s="1209"/>
      <c r="M559" s="1209"/>
      <c r="N559" s="1209"/>
      <c r="O559" s="1191" t="s">
        <v>999</v>
      </c>
      <c r="P559" s="1191"/>
      <c r="Q559" s="1307"/>
      <c r="R559" s="1307"/>
      <c r="S559" s="1307"/>
      <c r="T559" s="1308"/>
    </row>
    <row r="560" spans="1:20" ht="21.75" customHeight="1">
      <c r="A560" s="1260" t="s">
        <v>406</v>
      </c>
      <c r="B560" s="1261"/>
      <c r="C560" s="1261"/>
      <c r="D560" s="1261"/>
      <c r="E560" s="1259"/>
      <c r="F560" s="1259"/>
      <c r="G560" s="1209"/>
      <c r="H560" s="1209"/>
      <c r="I560" s="1209"/>
      <c r="J560" s="1209"/>
      <c r="K560" s="1209"/>
      <c r="L560" s="1209"/>
      <c r="M560" s="1209"/>
      <c r="N560" s="1209"/>
      <c r="O560" s="1191" t="s">
        <v>1000</v>
      </c>
      <c r="P560" s="1191"/>
      <c r="Q560" s="1307"/>
      <c r="R560" s="1307"/>
      <c r="S560" s="1307"/>
      <c r="T560" s="1308"/>
    </row>
    <row r="561" spans="1:20" ht="21.75" customHeight="1">
      <c r="A561" s="1260" t="s">
        <v>574</v>
      </c>
      <c r="B561" s="1261"/>
      <c r="C561" s="1261"/>
      <c r="D561" s="1261"/>
      <c r="E561" s="1259"/>
      <c r="F561" s="1259"/>
      <c r="G561" s="1209"/>
      <c r="H561" s="1209"/>
      <c r="I561" s="1209"/>
      <c r="J561" s="1209"/>
      <c r="K561" s="1209"/>
      <c r="L561" s="1209"/>
      <c r="M561" s="1209"/>
      <c r="N561" s="1209"/>
      <c r="O561" s="1191" t="s">
        <v>1001</v>
      </c>
      <c r="P561" s="1191"/>
      <c r="Q561" s="1307"/>
      <c r="R561" s="1307"/>
      <c r="S561" s="1307"/>
      <c r="T561" s="1308"/>
    </row>
    <row r="562" spans="1:20" ht="21.75" customHeight="1">
      <c r="A562" s="1212"/>
      <c r="B562" s="1209"/>
      <c r="C562" s="1209"/>
      <c r="D562" s="1209"/>
      <c r="E562" s="1259"/>
      <c r="F562" s="1259"/>
      <c r="G562" s="1209"/>
      <c r="H562" s="1209"/>
      <c r="I562" s="1209"/>
      <c r="J562" s="1209"/>
      <c r="K562" s="1209"/>
      <c r="L562" s="1209"/>
      <c r="M562" s="1209"/>
      <c r="N562" s="1209"/>
      <c r="O562" s="1209"/>
      <c r="P562" s="1209"/>
      <c r="Q562" s="1307"/>
      <c r="R562" s="1307"/>
      <c r="S562" s="1307"/>
      <c r="T562" s="1308"/>
    </row>
    <row r="563" spans="1:20" ht="21.75" customHeight="1" thickBot="1">
      <c r="A563" s="1262" t="s">
        <v>1002</v>
      </c>
      <c r="B563" s="1263"/>
      <c r="C563" s="1263"/>
      <c r="D563" s="1263"/>
      <c r="E563" s="1264">
        <f>SUM(E552:F562)</f>
        <v>0</v>
      </c>
      <c r="F563" s="1264"/>
      <c r="G563" s="1181"/>
      <c r="H563" s="1181"/>
      <c r="I563" s="1181"/>
      <c r="J563" s="1181"/>
      <c r="K563" s="1181"/>
      <c r="L563" s="1181"/>
      <c r="M563" s="1181"/>
      <c r="N563" s="1181"/>
      <c r="O563" s="1183" t="s">
        <v>1002</v>
      </c>
      <c r="P563" s="1221"/>
      <c r="Q563" s="1264">
        <f>SUM(Q552:R562)</f>
        <v>0</v>
      </c>
      <c r="R563" s="1264"/>
      <c r="S563" s="1264">
        <f>SUM(S552:T562)</f>
        <v>0</v>
      </c>
      <c r="T563" s="1265"/>
    </row>
    <row r="564" spans="1:20" ht="21.75" customHeight="1" thickTop="1">
      <c r="A564" s="1270"/>
      <c r="B564" s="1271"/>
      <c r="C564" s="1272" t="s">
        <v>1038</v>
      </c>
      <c r="D564" s="1273"/>
      <c r="E564" s="1273"/>
      <c r="F564" s="1274"/>
      <c r="G564" s="1272" t="s">
        <v>1039</v>
      </c>
      <c r="H564" s="1275"/>
      <c r="I564" s="1275"/>
      <c r="J564" s="1276"/>
      <c r="K564" s="1272" t="s">
        <v>1040</v>
      </c>
      <c r="L564" s="1274"/>
      <c r="M564" s="1252" t="s">
        <v>1041</v>
      </c>
      <c r="N564" s="1252"/>
      <c r="O564" s="1252"/>
      <c r="P564" s="1252" t="s">
        <v>1042</v>
      </c>
      <c r="Q564" s="1252"/>
      <c r="R564" s="1252" t="s">
        <v>1043</v>
      </c>
      <c r="S564" s="1252"/>
      <c r="T564" s="1253"/>
    </row>
    <row r="565" spans="1:20" ht="21.75" customHeight="1">
      <c r="A565" s="1266" t="s">
        <v>1118</v>
      </c>
      <c r="B565" s="1267"/>
      <c r="C565" s="1268">
        <v>37.5</v>
      </c>
      <c r="D565" s="1269"/>
      <c r="E565" s="182"/>
      <c r="F565" s="174" t="s">
        <v>1119</v>
      </c>
      <c r="G565" s="1213"/>
      <c r="H565" s="1269"/>
      <c r="I565" s="181"/>
      <c r="J565" s="174"/>
      <c r="K565" s="1213"/>
      <c r="L565" s="1208"/>
      <c r="M565" s="1190"/>
      <c r="N565" s="1191"/>
      <c r="O565" s="1191"/>
      <c r="P565" s="1190" t="s">
        <v>1120</v>
      </c>
      <c r="Q565" s="1191"/>
      <c r="R565" s="1209"/>
      <c r="S565" s="1213"/>
      <c r="T565" s="183"/>
    </row>
    <row r="566" spans="1:20" ht="21.75" customHeight="1">
      <c r="A566" s="1266" t="s">
        <v>1121</v>
      </c>
      <c r="B566" s="1267"/>
      <c r="C566" s="1268">
        <v>31.5</v>
      </c>
      <c r="D566" s="1269"/>
      <c r="E566" s="182"/>
      <c r="F566" s="174" t="s">
        <v>1119</v>
      </c>
      <c r="G566" s="1213"/>
      <c r="H566" s="1269"/>
      <c r="I566" s="181"/>
      <c r="J566" s="174"/>
      <c r="K566" s="1213"/>
      <c r="L566" s="1208"/>
      <c r="M566" s="1190"/>
      <c r="N566" s="1191"/>
      <c r="O566" s="1191"/>
      <c r="P566" s="1190" t="s">
        <v>1120</v>
      </c>
      <c r="Q566" s="1191"/>
      <c r="R566" s="1209"/>
      <c r="S566" s="1213"/>
      <c r="T566" s="183"/>
    </row>
    <row r="567" spans="1:20" ht="21.75" customHeight="1">
      <c r="A567" s="1266" t="s">
        <v>1122</v>
      </c>
      <c r="B567" s="1267"/>
      <c r="C567" s="1268">
        <v>26.5</v>
      </c>
      <c r="D567" s="1269"/>
      <c r="E567" s="182"/>
      <c r="F567" s="174" t="s">
        <v>1119</v>
      </c>
      <c r="G567" s="1213"/>
      <c r="H567" s="1269"/>
      <c r="I567" s="181"/>
      <c r="J567" s="174"/>
      <c r="K567" s="1305"/>
      <c r="L567" s="1306"/>
      <c r="M567" s="1190"/>
      <c r="N567" s="1191"/>
      <c r="O567" s="1191"/>
      <c r="P567" s="1190" t="s">
        <v>1120</v>
      </c>
      <c r="Q567" s="1191"/>
      <c r="R567" s="1209"/>
      <c r="S567" s="1213"/>
      <c r="T567" s="183"/>
    </row>
    <row r="568" spans="1:20" ht="21.75" customHeight="1">
      <c r="A568" s="1266" t="s">
        <v>831</v>
      </c>
      <c r="B568" s="1267"/>
      <c r="C568" s="1268">
        <v>19</v>
      </c>
      <c r="D568" s="1269"/>
      <c r="E568" s="182"/>
      <c r="F568" s="174" t="s">
        <v>832</v>
      </c>
      <c r="G568" s="1213"/>
      <c r="H568" s="1269"/>
      <c r="I568" s="147">
        <v>100</v>
      </c>
      <c r="J568" s="174"/>
      <c r="K568" s="1305"/>
      <c r="L568" s="1306"/>
      <c r="M568" s="1190"/>
      <c r="N568" s="1191"/>
      <c r="O568" s="1191"/>
      <c r="P568" s="1190" t="s">
        <v>1080</v>
      </c>
      <c r="Q568" s="1191"/>
      <c r="R568" s="1209"/>
      <c r="S568" s="1213"/>
      <c r="T568" s="183"/>
    </row>
    <row r="569" spans="1:20" ht="21.75" customHeight="1">
      <c r="A569" s="1266" t="s">
        <v>833</v>
      </c>
      <c r="B569" s="1267"/>
      <c r="C569" s="1213">
        <v>13.2</v>
      </c>
      <c r="D569" s="1269"/>
      <c r="E569" s="181"/>
      <c r="F569" s="174" t="s">
        <v>834</v>
      </c>
      <c r="G569" s="1213">
        <v>95</v>
      </c>
      <c r="H569" s="1269"/>
      <c r="I569" s="147" t="s">
        <v>1044</v>
      </c>
      <c r="J569" s="254">
        <v>100</v>
      </c>
      <c r="K569" s="1305"/>
      <c r="L569" s="1306"/>
      <c r="M569" s="1190"/>
      <c r="N569" s="1191"/>
      <c r="O569" s="1191"/>
      <c r="P569" s="1190" t="s">
        <v>1081</v>
      </c>
      <c r="Q569" s="1191"/>
      <c r="R569" s="1209"/>
      <c r="S569" s="1213"/>
      <c r="T569" s="183"/>
    </row>
    <row r="570" spans="1:20" ht="21.75" customHeight="1">
      <c r="A570" s="1266" t="s">
        <v>844</v>
      </c>
      <c r="B570" s="1267"/>
      <c r="C570" s="1213">
        <v>4.75</v>
      </c>
      <c r="D570" s="1269"/>
      <c r="E570" s="181"/>
      <c r="F570" s="174" t="s">
        <v>832</v>
      </c>
      <c r="G570" s="1213">
        <v>20</v>
      </c>
      <c r="H570" s="1269"/>
      <c r="I570" s="147" t="s">
        <v>1045</v>
      </c>
      <c r="J570" s="254">
        <v>35</v>
      </c>
      <c r="K570" s="1305"/>
      <c r="L570" s="1306"/>
      <c r="M570" s="1190"/>
      <c r="N570" s="1191"/>
      <c r="O570" s="1191"/>
      <c r="P570" s="1190" t="s">
        <v>1080</v>
      </c>
      <c r="Q570" s="1191"/>
      <c r="R570" s="1209"/>
      <c r="S570" s="1213"/>
      <c r="T570" s="183"/>
    </row>
    <row r="571" spans="1:20" ht="21.75" customHeight="1">
      <c r="A571" s="1266" t="s">
        <v>837</v>
      </c>
      <c r="B571" s="1267"/>
      <c r="C571" s="1213">
        <v>2.36</v>
      </c>
      <c r="D571" s="1269"/>
      <c r="E571" s="181"/>
      <c r="F571" s="174" t="s">
        <v>832</v>
      </c>
      <c r="G571" s="1213">
        <v>12</v>
      </c>
      <c r="H571" s="1269"/>
      <c r="I571" s="147" t="s">
        <v>1044</v>
      </c>
      <c r="J571" s="254">
        <v>25</v>
      </c>
      <c r="K571" s="1305"/>
      <c r="L571" s="1306"/>
      <c r="M571" s="1190"/>
      <c r="N571" s="1191"/>
      <c r="O571" s="1191"/>
      <c r="P571" s="1190" t="s">
        <v>1080</v>
      </c>
      <c r="Q571" s="1191"/>
      <c r="R571" s="1209"/>
      <c r="S571" s="1213"/>
      <c r="T571" s="183"/>
    </row>
    <row r="572" spans="1:20" ht="21.75" customHeight="1">
      <c r="A572" s="1266" t="s">
        <v>838</v>
      </c>
      <c r="B572" s="1267"/>
      <c r="C572" s="1213">
        <v>600</v>
      </c>
      <c r="D572" s="1269"/>
      <c r="E572" s="181"/>
      <c r="F572" s="174" t="s">
        <v>877</v>
      </c>
      <c r="G572" s="1213"/>
      <c r="H572" s="1269"/>
      <c r="I572" s="147"/>
      <c r="J572" s="254"/>
      <c r="K572" s="1305"/>
      <c r="L572" s="1306"/>
      <c r="M572" s="1190"/>
      <c r="N572" s="1191"/>
      <c r="O572" s="1191"/>
      <c r="P572" s="1190" t="s">
        <v>1080</v>
      </c>
      <c r="Q572" s="1191"/>
      <c r="R572" s="1209"/>
      <c r="S572" s="1213"/>
      <c r="T572" s="183"/>
    </row>
    <row r="573" spans="1:20" ht="21.75" customHeight="1">
      <c r="A573" s="1266" t="s">
        <v>839</v>
      </c>
      <c r="B573" s="1267"/>
      <c r="C573" s="1213">
        <v>300</v>
      </c>
      <c r="D573" s="1269"/>
      <c r="E573" s="181"/>
      <c r="F573" s="174" t="s">
        <v>840</v>
      </c>
      <c r="G573" s="1213">
        <v>5</v>
      </c>
      <c r="H573" s="1269"/>
      <c r="I573" s="147" t="s">
        <v>1046</v>
      </c>
      <c r="J573" s="254">
        <v>13</v>
      </c>
      <c r="K573" s="1305"/>
      <c r="L573" s="1306"/>
      <c r="M573" s="1190"/>
      <c r="N573" s="1191"/>
      <c r="O573" s="1191"/>
      <c r="P573" s="1190" t="s">
        <v>1082</v>
      </c>
      <c r="Q573" s="1191"/>
      <c r="R573" s="1209"/>
      <c r="S573" s="1213"/>
      <c r="T573" s="183"/>
    </row>
    <row r="574" spans="1:20" ht="21.75" customHeight="1">
      <c r="A574" s="1266" t="s">
        <v>841</v>
      </c>
      <c r="B574" s="1267"/>
      <c r="C574" s="1213">
        <v>150</v>
      </c>
      <c r="D574" s="1269"/>
      <c r="E574" s="181"/>
      <c r="F574" s="174" t="s">
        <v>840</v>
      </c>
      <c r="G574" s="1213"/>
      <c r="H574" s="1269"/>
      <c r="I574" s="147"/>
      <c r="J574" s="254"/>
      <c r="K574" s="1305"/>
      <c r="L574" s="1306"/>
      <c r="M574" s="1190"/>
      <c r="N574" s="1191"/>
      <c r="O574" s="1191"/>
      <c r="P574" s="1190" t="s">
        <v>1082</v>
      </c>
      <c r="Q574" s="1191"/>
      <c r="R574" s="1209"/>
      <c r="S574" s="1213"/>
      <c r="T574" s="183"/>
    </row>
    <row r="575" spans="1:20" ht="21.75" customHeight="1" thickBot="1">
      <c r="A575" s="1277" t="s">
        <v>842</v>
      </c>
      <c r="B575" s="1278"/>
      <c r="C575" s="1182">
        <v>75</v>
      </c>
      <c r="D575" s="1279"/>
      <c r="E575" s="184"/>
      <c r="F575" s="185" t="s">
        <v>840</v>
      </c>
      <c r="G575" s="1182">
        <v>3</v>
      </c>
      <c r="H575" s="1279"/>
      <c r="I575" s="176" t="s">
        <v>1046</v>
      </c>
      <c r="J575" s="255">
        <v>6</v>
      </c>
      <c r="K575" s="1303"/>
      <c r="L575" s="1304"/>
      <c r="M575" s="1281"/>
      <c r="N575" s="1263"/>
      <c r="O575" s="1263"/>
      <c r="P575" s="1281" t="s">
        <v>1082</v>
      </c>
      <c r="Q575" s="1263"/>
      <c r="R575" s="1181"/>
      <c r="S575" s="1182"/>
      <c r="T575" s="186"/>
    </row>
    <row r="576" spans="1:20" ht="21.75" customHeight="1" thickTop="1">
      <c r="A576" s="1282" t="s">
        <v>635</v>
      </c>
      <c r="B576" s="1283"/>
      <c r="C576" s="1283"/>
      <c r="D576" s="1283"/>
      <c r="E576" s="1283"/>
      <c r="F576" s="1283"/>
      <c r="G576" s="1283"/>
      <c r="H576" s="1284"/>
      <c r="I576" s="1276" t="s">
        <v>1047</v>
      </c>
      <c r="J576" s="1283"/>
      <c r="K576" s="1301"/>
      <c r="L576" s="1302"/>
      <c r="M576" s="1285"/>
      <c r="N576" s="1252"/>
      <c r="O576" s="1252"/>
      <c r="P576" s="1285" t="s">
        <v>1082</v>
      </c>
      <c r="Q576" s="1252"/>
      <c r="R576" s="1283"/>
      <c r="S576" s="1284"/>
      <c r="T576" s="187"/>
    </row>
    <row r="577" spans="1:20" ht="21.75" customHeight="1">
      <c r="A577" s="188"/>
      <c r="B577" s="189"/>
      <c r="C577" s="1209" t="s">
        <v>1048</v>
      </c>
      <c r="D577" s="1209"/>
      <c r="E577" s="1209"/>
      <c r="F577" s="1209"/>
      <c r="G577" s="1209"/>
      <c r="H577" s="1213"/>
      <c r="I577" s="1208" t="s">
        <v>1049</v>
      </c>
      <c r="J577" s="1209"/>
      <c r="K577" s="1206"/>
      <c r="L577" s="1207"/>
      <c r="M577" s="1190"/>
      <c r="N577" s="1191"/>
      <c r="O577" s="1191"/>
      <c r="P577" s="1190" t="s">
        <v>1080</v>
      </c>
      <c r="Q577" s="1191"/>
      <c r="R577" s="1209"/>
      <c r="S577" s="1213"/>
      <c r="T577" s="183"/>
    </row>
    <row r="578" spans="1:20" ht="21.75" customHeight="1">
      <c r="A578" s="140" t="s">
        <v>1050</v>
      </c>
      <c r="B578" s="178" t="s">
        <v>1051</v>
      </c>
      <c r="C578" s="1209" t="s">
        <v>1052</v>
      </c>
      <c r="D578" s="1209"/>
      <c r="E578" s="1209"/>
      <c r="F578" s="1209"/>
      <c r="G578" s="1209"/>
      <c r="H578" s="1213"/>
      <c r="I578" s="1208" t="s">
        <v>1053</v>
      </c>
      <c r="J578" s="1209"/>
      <c r="K578" s="1299"/>
      <c r="L578" s="1300"/>
      <c r="M578" s="1190"/>
      <c r="N578" s="1191"/>
      <c r="O578" s="1191"/>
      <c r="P578" s="1190" t="s">
        <v>1083</v>
      </c>
      <c r="Q578" s="1191"/>
      <c r="R578" s="1209"/>
      <c r="S578" s="1213"/>
      <c r="T578" s="183"/>
    </row>
    <row r="579" spans="1:20" ht="21.75" customHeight="1">
      <c r="A579" s="190" t="s">
        <v>892</v>
      </c>
      <c r="B579" s="178" t="s">
        <v>1054</v>
      </c>
      <c r="C579" s="1209" t="s">
        <v>1055</v>
      </c>
      <c r="D579" s="1209"/>
      <c r="E579" s="1209"/>
      <c r="F579" s="1209"/>
      <c r="G579" s="1209"/>
      <c r="H579" s="1213"/>
      <c r="I579" s="1208" t="s">
        <v>1056</v>
      </c>
      <c r="J579" s="1209"/>
      <c r="K579" s="1206"/>
      <c r="L579" s="1207"/>
      <c r="M579" s="1190"/>
      <c r="N579" s="1191"/>
      <c r="O579" s="1191"/>
      <c r="P579" s="1190" t="s">
        <v>1083</v>
      </c>
      <c r="Q579" s="1191"/>
      <c r="R579" s="1186">
        <v>12</v>
      </c>
      <c r="S579" s="1176"/>
      <c r="T579" s="183" t="s">
        <v>894</v>
      </c>
    </row>
    <row r="580" spans="1:20" ht="21.75" customHeight="1">
      <c r="A580" s="140" t="s">
        <v>657</v>
      </c>
      <c r="B580" s="178" t="s">
        <v>933</v>
      </c>
      <c r="C580" s="1209" t="s">
        <v>1058</v>
      </c>
      <c r="D580" s="1209"/>
      <c r="E580" s="1209"/>
      <c r="F580" s="1209"/>
      <c r="G580" s="1209"/>
      <c r="H580" s="1213"/>
      <c r="I580" s="1208" t="s">
        <v>1059</v>
      </c>
      <c r="J580" s="1209"/>
      <c r="K580" s="1206"/>
      <c r="L580" s="1207"/>
      <c r="M580" s="1190"/>
      <c r="N580" s="1191"/>
      <c r="O580" s="1191"/>
      <c r="P580" s="1190" t="s">
        <v>1084</v>
      </c>
      <c r="Q580" s="1191"/>
      <c r="R580" s="1186" t="s">
        <v>407</v>
      </c>
      <c r="S580" s="1176"/>
      <c r="T580" s="183"/>
    </row>
    <row r="581" spans="1:20" ht="21.75" customHeight="1">
      <c r="A581" s="140" t="s">
        <v>1060</v>
      </c>
      <c r="B581" s="178" t="s">
        <v>1061</v>
      </c>
      <c r="C581" s="1209" t="s">
        <v>1062</v>
      </c>
      <c r="D581" s="1209"/>
      <c r="E581" s="1209"/>
      <c r="F581" s="1209"/>
      <c r="G581" s="1209"/>
      <c r="H581" s="1213"/>
      <c r="I581" s="1208" t="s">
        <v>1123</v>
      </c>
      <c r="J581" s="1209"/>
      <c r="K581" s="1206"/>
      <c r="L581" s="1207"/>
      <c r="M581" s="1190"/>
      <c r="N581" s="1191"/>
      <c r="O581" s="1191"/>
      <c r="P581" s="1190" t="s">
        <v>1120</v>
      </c>
      <c r="Q581" s="1191"/>
      <c r="R581" s="1186">
        <v>3.92</v>
      </c>
      <c r="S581" s="1176"/>
      <c r="T581" s="183" t="s">
        <v>894</v>
      </c>
    </row>
    <row r="582" spans="1:20" ht="21.75" customHeight="1">
      <c r="A582" s="140" t="s">
        <v>1121</v>
      </c>
      <c r="B582" s="178" t="s">
        <v>1063</v>
      </c>
      <c r="C582" s="1209" t="s">
        <v>1064</v>
      </c>
      <c r="D582" s="1209"/>
      <c r="E582" s="1209"/>
      <c r="F582" s="1209"/>
      <c r="G582" s="1209"/>
      <c r="H582" s="1213"/>
      <c r="I582" s="1208" t="s">
        <v>1124</v>
      </c>
      <c r="J582" s="1209"/>
      <c r="K582" s="1206"/>
      <c r="L582" s="1207"/>
      <c r="M582" s="1190"/>
      <c r="N582" s="1191"/>
      <c r="O582" s="1191"/>
      <c r="P582" s="1190" t="s">
        <v>1120</v>
      </c>
      <c r="Q582" s="1191"/>
      <c r="R582" s="1186" t="s">
        <v>658</v>
      </c>
      <c r="S582" s="1176"/>
      <c r="T582" s="183"/>
    </row>
    <row r="583" spans="1:20" ht="21.75" customHeight="1">
      <c r="A583" s="191"/>
      <c r="B583" s="180"/>
      <c r="C583" s="1209" t="s">
        <v>1065</v>
      </c>
      <c r="D583" s="1209"/>
      <c r="E583" s="1209"/>
      <c r="F583" s="1209"/>
      <c r="G583" s="1209"/>
      <c r="H583" s="1213"/>
      <c r="I583" s="1208" t="s">
        <v>1066</v>
      </c>
      <c r="J583" s="1209"/>
      <c r="K583" s="1206"/>
      <c r="L583" s="1207"/>
      <c r="M583" s="1190"/>
      <c r="N583" s="1191"/>
      <c r="O583" s="1191"/>
      <c r="P583" s="1190" t="s">
        <v>1067</v>
      </c>
      <c r="Q583" s="1191"/>
      <c r="R583" s="1209"/>
      <c r="S583" s="1213"/>
      <c r="T583" s="183"/>
    </row>
    <row r="584" spans="1:20" ht="21.75" customHeight="1">
      <c r="A584" s="1212" t="s">
        <v>1068</v>
      </c>
      <c r="B584" s="1209"/>
      <c r="C584" s="1209"/>
      <c r="D584" s="1209"/>
      <c r="E584" s="1209"/>
      <c r="F584" s="1209"/>
      <c r="G584" s="1209"/>
      <c r="H584" s="1213"/>
      <c r="I584" s="1208" t="s">
        <v>1069</v>
      </c>
      <c r="J584" s="1209"/>
      <c r="K584" s="1206"/>
      <c r="L584" s="1207"/>
      <c r="M584" s="1190"/>
      <c r="N584" s="1191"/>
      <c r="O584" s="1191"/>
      <c r="P584" s="1190" t="s">
        <v>1070</v>
      </c>
      <c r="Q584" s="1191"/>
      <c r="R584" s="1209"/>
      <c r="S584" s="1213"/>
      <c r="T584" s="183"/>
    </row>
    <row r="585" spans="1:20" ht="21.75" customHeight="1">
      <c r="A585" s="1291" t="s">
        <v>1187</v>
      </c>
      <c r="B585" s="1292"/>
      <c r="C585" s="1224" t="s">
        <v>1132</v>
      </c>
      <c r="D585" s="1225"/>
      <c r="E585" s="1225"/>
      <c r="F585" s="1225"/>
      <c r="G585" s="1225"/>
      <c r="H585" s="1225"/>
      <c r="I585" s="1208" t="s">
        <v>1066</v>
      </c>
      <c r="J585" s="1209"/>
      <c r="K585" s="1206"/>
      <c r="L585" s="1207"/>
      <c r="M585" s="1190"/>
      <c r="N585" s="1191"/>
      <c r="O585" s="1191"/>
      <c r="P585" s="1190" t="s">
        <v>1070</v>
      </c>
      <c r="Q585" s="1191"/>
      <c r="R585" s="1176" t="s">
        <v>308</v>
      </c>
      <c r="S585" s="1177"/>
      <c r="T585" s="183"/>
    </row>
    <row r="586" spans="1:20" ht="21.75" customHeight="1">
      <c r="A586" s="1293"/>
      <c r="B586" s="1294"/>
      <c r="C586" s="1224" t="s">
        <v>644</v>
      </c>
      <c r="D586" s="1225"/>
      <c r="E586" s="1225"/>
      <c r="F586" s="1225"/>
      <c r="G586" s="1225"/>
      <c r="H586" s="1225"/>
      <c r="I586" s="1208" t="s">
        <v>1071</v>
      </c>
      <c r="J586" s="1209"/>
      <c r="K586" s="1206"/>
      <c r="L586" s="1207"/>
      <c r="M586" s="1190"/>
      <c r="N586" s="1191"/>
      <c r="O586" s="1191"/>
      <c r="P586" s="1190" t="s">
        <v>1070</v>
      </c>
      <c r="Q586" s="1191"/>
      <c r="R586" s="1286">
        <v>1500</v>
      </c>
      <c r="S586" s="1287"/>
      <c r="T586" s="183" t="s">
        <v>894</v>
      </c>
    </row>
    <row r="587" spans="1:20" ht="21.75" customHeight="1">
      <c r="A587" s="1295"/>
      <c r="B587" s="1296"/>
      <c r="C587" s="1224" t="s">
        <v>1133</v>
      </c>
      <c r="D587" s="1225"/>
      <c r="E587" s="1225"/>
      <c r="F587" s="1225"/>
      <c r="G587" s="1225"/>
      <c r="H587" s="1225"/>
      <c r="I587" s="1208" t="s">
        <v>1066</v>
      </c>
      <c r="J587" s="1209"/>
      <c r="K587" s="1206"/>
      <c r="L587" s="1207"/>
      <c r="M587" s="1190"/>
      <c r="N587" s="1191"/>
      <c r="O587" s="1191"/>
      <c r="P587" s="1190" t="s">
        <v>1070</v>
      </c>
      <c r="Q587" s="1191"/>
      <c r="R587" s="1176">
        <v>20</v>
      </c>
      <c r="S587" s="1177"/>
      <c r="T587" s="183" t="s">
        <v>309</v>
      </c>
    </row>
    <row r="588" spans="1:20" ht="21.75" customHeight="1">
      <c r="A588" s="1212" t="s">
        <v>697</v>
      </c>
      <c r="B588" s="1209"/>
      <c r="C588" s="1209"/>
      <c r="D588" s="1209"/>
      <c r="E588" s="1209"/>
      <c r="F588" s="1209"/>
      <c r="G588" s="1209"/>
      <c r="H588" s="1213"/>
      <c r="I588" s="1208" t="s">
        <v>1125</v>
      </c>
      <c r="J588" s="1209"/>
      <c r="K588" s="1206"/>
      <c r="L588" s="1207"/>
      <c r="M588" s="1190"/>
      <c r="N588" s="1191"/>
      <c r="O588" s="1191"/>
      <c r="P588" s="1190" t="s">
        <v>1120</v>
      </c>
      <c r="Q588" s="1191"/>
      <c r="R588" s="1209"/>
      <c r="S588" s="1213"/>
      <c r="T588" s="183"/>
    </row>
    <row r="589" spans="1:20" ht="21.75" customHeight="1" thickBot="1">
      <c r="A589" s="1215" t="s">
        <v>1072</v>
      </c>
      <c r="B589" s="1192"/>
      <c r="C589" s="1192"/>
      <c r="D589" s="1192"/>
      <c r="E589" s="1192"/>
      <c r="F589" s="1192"/>
      <c r="G589" s="1192"/>
      <c r="H589" s="1193"/>
      <c r="I589" s="1216" t="s">
        <v>1073</v>
      </c>
      <c r="J589" s="1192"/>
      <c r="K589" s="1217"/>
      <c r="L589" s="1218"/>
      <c r="M589" s="1211"/>
      <c r="N589" s="1192"/>
      <c r="O589" s="1192"/>
      <c r="P589" s="1210" t="s">
        <v>1074</v>
      </c>
      <c r="Q589" s="1211"/>
      <c r="R589" s="1297" t="s">
        <v>659</v>
      </c>
      <c r="S589" s="1298"/>
      <c r="T589" s="183" t="s">
        <v>894</v>
      </c>
    </row>
    <row r="590" spans="1:20" ht="21.75" customHeight="1" thickBot="1">
      <c r="A590" s="1219" t="s">
        <v>1075</v>
      </c>
      <c r="B590" s="1220"/>
      <c r="C590" s="1220"/>
      <c r="D590" s="1220"/>
      <c r="E590" s="1220"/>
      <c r="F590" s="1220"/>
      <c r="G590" s="1220"/>
      <c r="H590" s="171"/>
      <c r="I590" s="1214" t="s">
        <v>679</v>
      </c>
      <c r="J590" s="1214"/>
      <c r="K590" s="530"/>
      <c r="L590" s="524" t="s">
        <v>968</v>
      </c>
      <c r="M590" s="562"/>
      <c r="N590" s="1214" t="s">
        <v>315</v>
      </c>
      <c r="O590" s="1214"/>
      <c r="P590" s="523"/>
      <c r="Q590" s="524" t="s">
        <v>969</v>
      </c>
      <c r="R590" s="562"/>
      <c r="S590" s="333"/>
      <c r="T590" s="407"/>
    </row>
    <row r="591" spans="1:20" ht="21.75" customHeight="1" thickBot="1">
      <c r="A591" s="1180" t="s">
        <v>1076</v>
      </c>
      <c r="B591" s="1151"/>
      <c r="C591" s="1151"/>
      <c r="D591" s="1151"/>
      <c r="E591" s="1151"/>
      <c r="F591" s="1151"/>
      <c r="G591" s="1151"/>
      <c r="H591" s="1288"/>
      <c r="I591" s="1289"/>
      <c r="J591" s="1289"/>
      <c r="K591" s="1289"/>
      <c r="L591" s="1289"/>
      <c r="M591" s="1289"/>
      <c r="N591" s="1289"/>
      <c r="O591" s="1289"/>
      <c r="P591" s="1289"/>
      <c r="Q591" s="1289"/>
      <c r="R591" s="1289"/>
      <c r="S591" s="1289"/>
      <c r="T591" s="1290"/>
    </row>
    <row r="592" spans="1:20" ht="21.75" customHeight="1" thickBot="1">
      <c r="A592" s="1180" t="s">
        <v>1077</v>
      </c>
      <c r="B592" s="1151"/>
      <c r="C592" s="1151"/>
      <c r="D592" s="1151"/>
      <c r="E592" s="1151"/>
      <c r="F592" s="1151"/>
      <c r="G592" s="1151"/>
      <c r="H592" s="1239" t="str">
        <f>'基本事項記入ｼｰﾄ'!$C$31</f>
        <v>○○　○○　  印</v>
      </c>
      <c r="I592" s="1153"/>
      <c r="J592" s="1153"/>
      <c r="K592" s="1153"/>
      <c r="L592" s="1240" t="s">
        <v>858</v>
      </c>
      <c r="M592" s="1151"/>
      <c r="N592" s="1151"/>
      <c r="O592" s="1151"/>
      <c r="P592" s="1239" t="str">
        <f>'基本事項記入ｼｰﾄ'!$C$32</f>
        <v>○○　○○○　　　印</v>
      </c>
      <c r="Q592" s="1153"/>
      <c r="R592" s="1153"/>
      <c r="S592" s="1153"/>
      <c r="T592" s="1244"/>
    </row>
    <row r="593" spans="1:20" ht="21.75" customHeight="1">
      <c r="A593" s="193"/>
      <c r="B593" s="1189" t="s">
        <v>1078</v>
      </c>
      <c r="C593" s="1189"/>
      <c r="D593" s="1189"/>
      <c r="E593" s="1189"/>
      <c r="F593" s="1189"/>
      <c r="G593" s="1189"/>
      <c r="H593" s="1189"/>
      <c r="I593" s="1189"/>
      <c r="J593" s="1189"/>
      <c r="K593" s="1189"/>
      <c r="L593" s="1189"/>
      <c r="M593" s="1189"/>
      <c r="N593" s="1189"/>
      <c r="O593" s="1189"/>
      <c r="P593" s="1189"/>
      <c r="Q593" s="1189"/>
      <c r="R593" s="1189"/>
      <c r="S593" s="1189"/>
      <c r="T593" s="1189"/>
    </row>
    <row r="594" ht="13.5">
      <c r="K594">
        <v>4</v>
      </c>
    </row>
    <row r="595" ht="13.5">
      <c r="R595" t="s">
        <v>973</v>
      </c>
    </row>
    <row r="596" spans="3:20" ht="21.75" customHeight="1">
      <c r="C596" s="1116" t="s">
        <v>974</v>
      </c>
      <c r="D596" s="1172"/>
      <c r="E596" s="1172"/>
      <c r="F596" s="1172"/>
      <c r="G596" s="1172"/>
      <c r="H596" s="1172"/>
      <c r="I596" s="1172"/>
      <c r="J596" s="1172"/>
      <c r="K596" s="1172"/>
      <c r="L596" s="1172"/>
      <c r="M596" s="1172"/>
      <c r="N596" s="1172"/>
      <c r="O596" s="1172"/>
      <c r="P596" s="1172"/>
      <c r="Q596" s="1172"/>
      <c r="R596" s="117"/>
      <c r="S596" s="117"/>
      <c r="T596" s="117"/>
    </row>
    <row r="597" spans="3:20" ht="21.75" customHeight="1">
      <c r="C597" s="87"/>
      <c r="D597" s="88"/>
      <c r="E597" s="88"/>
      <c r="F597" s="88"/>
      <c r="G597" s="88"/>
      <c r="H597" s="88"/>
      <c r="I597" s="88"/>
      <c r="J597" s="88"/>
      <c r="K597" s="88"/>
      <c r="L597" s="88"/>
      <c r="M597" s="88"/>
      <c r="N597" s="88"/>
      <c r="O597" s="88"/>
      <c r="P597" s="88"/>
      <c r="Q597" s="88"/>
      <c r="R597" s="117"/>
      <c r="S597" s="117"/>
      <c r="T597" s="117"/>
    </row>
    <row r="598" ht="21.75" customHeight="1"/>
    <row r="599" spans="1:20" ht="21.75" customHeight="1" thickBot="1">
      <c r="A599" s="1228"/>
      <c r="B599" s="1228"/>
      <c r="C599" s="1228"/>
      <c r="D599" s="1228"/>
      <c r="E599" s="1228"/>
      <c r="F599" s="1229"/>
      <c r="G599" s="1228"/>
      <c r="H599" s="1228"/>
      <c r="I599" s="1228"/>
      <c r="J599" s="1228"/>
      <c r="K599" s="1228"/>
      <c r="L599" s="1228"/>
      <c r="M599" s="1228"/>
      <c r="N599" s="168"/>
      <c r="O599" s="1228"/>
      <c r="P599" s="1228"/>
      <c r="Q599" s="1228"/>
      <c r="R599" s="1228"/>
      <c r="S599" s="1228"/>
      <c r="T599" s="1228"/>
    </row>
    <row r="600" spans="1:20" ht="21.75" customHeight="1" thickBot="1">
      <c r="A600" s="1230" t="s">
        <v>825</v>
      </c>
      <c r="B600" s="1231"/>
      <c r="C600" s="1231"/>
      <c r="D600" s="1231"/>
      <c r="E600" s="1232"/>
      <c r="F600" s="1219" t="str">
        <f>'基本事項記入ｼｰﾄ'!$C$29</f>
        <v>**</v>
      </c>
      <c r="G600" s="1220"/>
      <c r="H600" s="1235"/>
      <c r="I600" s="1219" t="s">
        <v>975</v>
      </c>
      <c r="J600" s="1235"/>
      <c r="K600" s="1236" t="str">
        <f>'基本事項記入ｼｰﾄ'!$C$11</f>
        <v>△△　△△</v>
      </c>
      <c r="L600" s="1237"/>
      <c r="M600" s="1237"/>
      <c r="N600" s="1237"/>
      <c r="O600" s="1237"/>
      <c r="P600" s="1237"/>
      <c r="Q600" s="1237"/>
      <c r="R600" s="1237"/>
      <c r="S600" s="1237"/>
      <c r="T600" s="1238"/>
    </row>
    <row r="601" spans="1:25" ht="21.75" customHeight="1">
      <c r="A601" s="1250" t="s">
        <v>976</v>
      </c>
      <c r="B601" s="1241"/>
      <c r="C601" s="1241"/>
      <c r="D601" s="1241"/>
      <c r="E601" s="1241"/>
      <c r="F601" s="170"/>
      <c r="G601" s="171" t="s">
        <v>977</v>
      </c>
      <c r="H601" s="531" t="str">
        <f>'基本事項記入ｼｰﾄ'!$C$34</f>
        <v>**</v>
      </c>
      <c r="I601" s="1241" t="s">
        <v>822</v>
      </c>
      <c r="J601" s="1241"/>
      <c r="K601" s="1226" t="s">
        <v>302</v>
      </c>
      <c r="L601" s="1227"/>
      <c r="M601" s="1242" t="s">
        <v>978</v>
      </c>
      <c r="N601" s="1243"/>
      <c r="O601" s="1242" t="s">
        <v>1143</v>
      </c>
      <c r="P601" s="1248"/>
      <c r="Q601" s="1248"/>
      <c r="R601" s="1248"/>
      <c r="S601" s="1248"/>
      <c r="T601" s="1249"/>
      <c r="W601" s="22">
        <f>IF(F601="","",F601)</f>
      </c>
      <c r="X601" s="22">
        <f>IF(W601="","",K601)</f>
      </c>
      <c r="Y601" s="22">
        <f>IF(W601="","",O601)</f>
      </c>
    </row>
    <row r="602" spans="1:23" ht="21.75" customHeight="1">
      <c r="A602" s="1212" t="s">
        <v>979</v>
      </c>
      <c r="B602" s="1209"/>
      <c r="C602" s="1209"/>
      <c r="D602" s="1209"/>
      <c r="E602" s="1209"/>
      <c r="F602" s="1209"/>
      <c r="G602" s="1209"/>
      <c r="H602" s="1209"/>
      <c r="I602" s="1213"/>
      <c r="J602" s="174" t="s">
        <v>980</v>
      </c>
      <c r="K602" s="1191" t="s">
        <v>981</v>
      </c>
      <c r="L602" s="1191"/>
      <c r="M602" s="1191"/>
      <c r="N602" s="1191"/>
      <c r="O602" s="1209"/>
      <c r="P602" s="1209"/>
      <c r="Q602" s="1209"/>
      <c r="R602" s="1209"/>
      <c r="S602" s="1213"/>
      <c r="T602" s="175" t="s">
        <v>982</v>
      </c>
      <c r="W602" s="88"/>
    </row>
    <row r="603" spans="1:20" ht="21.75" customHeight="1" thickBot="1">
      <c r="A603" s="1245" t="s">
        <v>983</v>
      </c>
      <c r="B603" s="1181"/>
      <c r="C603" s="1181"/>
      <c r="D603" s="1181"/>
      <c r="E603" s="1181"/>
      <c r="F603" s="1181"/>
      <c r="G603" s="1181"/>
      <c r="H603" s="1181"/>
      <c r="I603" s="1181"/>
      <c r="J603" s="1181"/>
      <c r="K603" s="1181"/>
      <c r="L603" s="1181"/>
      <c r="M603" s="1181"/>
      <c r="N603" s="1181"/>
      <c r="O603" s="1183" t="s">
        <v>984</v>
      </c>
      <c r="P603" s="1184"/>
      <c r="Q603" s="1221"/>
      <c r="R603" s="1246"/>
      <c r="S603" s="1246"/>
      <c r="T603" s="1247"/>
    </row>
    <row r="604" spans="1:20" ht="21.75" customHeight="1" thickTop="1">
      <c r="A604" s="1251" t="s">
        <v>985</v>
      </c>
      <c r="B604" s="1252"/>
      <c r="C604" s="1252"/>
      <c r="D604" s="1252"/>
      <c r="E604" s="1252"/>
      <c r="F604" s="1252"/>
      <c r="G604" s="1252"/>
      <c r="H604" s="1252"/>
      <c r="I604" s="1252"/>
      <c r="J604" s="1252"/>
      <c r="K604" s="1252"/>
      <c r="L604" s="1252"/>
      <c r="M604" s="1252"/>
      <c r="N604" s="1252"/>
      <c r="O604" s="1252" t="s">
        <v>986</v>
      </c>
      <c r="P604" s="1252"/>
      <c r="Q604" s="1252"/>
      <c r="R604" s="1252"/>
      <c r="S604" s="1252"/>
      <c r="T604" s="1253"/>
    </row>
    <row r="605" spans="1:20" ht="21.75" customHeight="1">
      <c r="A605" s="1254" t="s">
        <v>987</v>
      </c>
      <c r="B605" s="1191"/>
      <c r="C605" s="1191"/>
      <c r="D605" s="1191"/>
      <c r="E605" s="1209" t="s">
        <v>988</v>
      </c>
      <c r="F605" s="1209"/>
      <c r="G605" s="1191" t="s">
        <v>989</v>
      </c>
      <c r="H605" s="1191"/>
      <c r="I605" s="1191"/>
      <c r="J605" s="1191" t="s">
        <v>990</v>
      </c>
      <c r="K605" s="1191"/>
      <c r="L605" s="1191"/>
      <c r="M605" s="1191"/>
      <c r="N605" s="1191"/>
      <c r="O605" s="1191" t="s">
        <v>991</v>
      </c>
      <c r="P605" s="1191"/>
      <c r="Q605" s="1191" t="s">
        <v>988</v>
      </c>
      <c r="R605" s="1191"/>
      <c r="S605" s="1191" t="s">
        <v>992</v>
      </c>
      <c r="T605" s="1255"/>
    </row>
    <row r="606" spans="1:20" ht="21.75" customHeight="1">
      <c r="A606" s="1257"/>
      <c r="B606" s="1225"/>
      <c r="C606" s="1225"/>
      <c r="D606" s="1258"/>
      <c r="E606" s="1259"/>
      <c r="F606" s="1259"/>
      <c r="G606" s="1209"/>
      <c r="H606" s="1209"/>
      <c r="I606" s="1209"/>
      <c r="J606" s="1209"/>
      <c r="K606" s="1209"/>
      <c r="L606" s="1209"/>
      <c r="M606" s="1209"/>
      <c r="N606" s="1209"/>
      <c r="O606" s="1191" t="s">
        <v>993</v>
      </c>
      <c r="P606" s="1191"/>
      <c r="Q606" s="1209"/>
      <c r="R606" s="1209"/>
      <c r="S606" s="1209"/>
      <c r="T606" s="1256"/>
    </row>
    <row r="607" spans="1:20" ht="21.75" customHeight="1">
      <c r="A607" s="1257" t="s">
        <v>994</v>
      </c>
      <c r="B607" s="1225"/>
      <c r="C607" s="1225"/>
      <c r="D607" s="1258"/>
      <c r="E607" s="1259"/>
      <c r="F607" s="1259"/>
      <c r="G607" s="1209"/>
      <c r="H607" s="1209"/>
      <c r="I607" s="1209"/>
      <c r="J607" s="1209"/>
      <c r="K607" s="1209"/>
      <c r="L607" s="1209"/>
      <c r="M607" s="1209"/>
      <c r="N607" s="1209"/>
      <c r="O607" s="1191" t="s">
        <v>995</v>
      </c>
      <c r="P607" s="1191"/>
      <c r="Q607" s="1209"/>
      <c r="R607" s="1209"/>
      <c r="S607" s="1209"/>
      <c r="T607" s="1256"/>
    </row>
    <row r="608" spans="1:20" ht="21.75" customHeight="1">
      <c r="A608" s="1257" t="s">
        <v>996</v>
      </c>
      <c r="B608" s="1225"/>
      <c r="C608" s="1225"/>
      <c r="D608" s="1258"/>
      <c r="E608" s="1259"/>
      <c r="F608" s="1259"/>
      <c r="G608" s="1209"/>
      <c r="H608" s="1209"/>
      <c r="I608" s="1209"/>
      <c r="J608" s="1209"/>
      <c r="K608" s="1209"/>
      <c r="L608" s="1209"/>
      <c r="M608" s="1209"/>
      <c r="N608" s="1209"/>
      <c r="O608" s="1191" t="s">
        <v>1079</v>
      </c>
      <c r="P608" s="1191"/>
      <c r="Q608" s="1209"/>
      <c r="R608" s="1209"/>
      <c r="S608" s="1209"/>
      <c r="T608" s="1256"/>
    </row>
    <row r="609" spans="1:20" ht="21.75" customHeight="1">
      <c r="A609" s="1257" t="s">
        <v>997</v>
      </c>
      <c r="B609" s="1225"/>
      <c r="C609" s="1225"/>
      <c r="D609" s="1258"/>
      <c r="E609" s="1259"/>
      <c r="F609" s="1259"/>
      <c r="G609" s="1209"/>
      <c r="H609" s="1209"/>
      <c r="I609" s="1209"/>
      <c r="J609" s="1209"/>
      <c r="K609" s="1209"/>
      <c r="L609" s="1209"/>
      <c r="M609" s="1209"/>
      <c r="N609" s="1209"/>
      <c r="O609" s="1191" t="s">
        <v>454</v>
      </c>
      <c r="P609" s="1191"/>
      <c r="Q609" s="1209"/>
      <c r="R609" s="1209"/>
      <c r="S609" s="1209"/>
      <c r="T609" s="1256"/>
    </row>
    <row r="610" spans="1:20" ht="21.75" customHeight="1">
      <c r="A610" s="1257" t="s">
        <v>998</v>
      </c>
      <c r="B610" s="1225"/>
      <c r="C610" s="1225"/>
      <c r="D610" s="1258"/>
      <c r="E610" s="1259"/>
      <c r="F610" s="1259"/>
      <c r="G610" s="1209"/>
      <c r="H610" s="1209"/>
      <c r="I610" s="1209"/>
      <c r="J610" s="1209"/>
      <c r="K610" s="1209"/>
      <c r="L610" s="1209"/>
      <c r="M610" s="1209"/>
      <c r="N610" s="1209"/>
      <c r="O610" s="1191" t="s">
        <v>455</v>
      </c>
      <c r="P610" s="1191"/>
      <c r="Q610" s="1209"/>
      <c r="R610" s="1209"/>
      <c r="S610" s="1209"/>
      <c r="T610" s="1256"/>
    </row>
    <row r="611" spans="1:20" ht="21.75" customHeight="1">
      <c r="A611" s="1257"/>
      <c r="B611" s="1225"/>
      <c r="C611" s="1225"/>
      <c r="D611" s="1258"/>
      <c r="E611" s="1259"/>
      <c r="F611" s="1259"/>
      <c r="G611" s="1209"/>
      <c r="H611" s="1209"/>
      <c r="I611" s="1209"/>
      <c r="J611" s="1209"/>
      <c r="K611" s="1209"/>
      <c r="L611" s="1209"/>
      <c r="M611" s="1209"/>
      <c r="N611" s="1209"/>
      <c r="O611" s="1191" t="s">
        <v>456</v>
      </c>
      <c r="P611" s="1191"/>
      <c r="Q611" s="1209"/>
      <c r="R611" s="1209"/>
      <c r="S611" s="1209"/>
      <c r="T611" s="1256"/>
    </row>
    <row r="612" spans="1:20" ht="21.75" customHeight="1">
      <c r="A612" s="1257" t="s">
        <v>404</v>
      </c>
      <c r="B612" s="1225"/>
      <c r="C612" s="1225"/>
      <c r="D612" s="1258"/>
      <c r="E612" s="1259"/>
      <c r="F612" s="1259"/>
      <c r="G612" s="1209"/>
      <c r="H612" s="1209"/>
      <c r="I612" s="1209"/>
      <c r="J612" s="1209"/>
      <c r="K612" s="1209"/>
      <c r="L612" s="1209"/>
      <c r="M612" s="1209"/>
      <c r="N612" s="1209"/>
      <c r="O612" s="1209"/>
      <c r="P612" s="1209"/>
      <c r="Q612" s="1209"/>
      <c r="R612" s="1209"/>
      <c r="S612" s="1209"/>
      <c r="T612" s="1256"/>
    </row>
    <row r="613" spans="1:20" ht="21.75" customHeight="1">
      <c r="A613" s="1260" t="s">
        <v>405</v>
      </c>
      <c r="B613" s="1261"/>
      <c r="C613" s="1261"/>
      <c r="D613" s="1261"/>
      <c r="E613" s="1259"/>
      <c r="F613" s="1259"/>
      <c r="G613" s="1209"/>
      <c r="H613" s="1209"/>
      <c r="I613" s="1209"/>
      <c r="J613" s="1209"/>
      <c r="K613" s="1209"/>
      <c r="L613" s="1209"/>
      <c r="M613" s="1209"/>
      <c r="N613" s="1209"/>
      <c r="O613" s="1191" t="s">
        <v>999</v>
      </c>
      <c r="P613" s="1191"/>
      <c r="Q613" s="1209"/>
      <c r="R613" s="1209"/>
      <c r="S613" s="1209"/>
      <c r="T613" s="1256"/>
    </row>
    <row r="614" spans="1:20" ht="21.75" customHeight="1">
      <c r="A614" s="1260" t="s">
        <v>406</v>
      </c>
      <c r="B614" s="1261"/>
      <c r="C614" s="1261"/>
      <c r="D614" s="1261"/>
      <c r="E614" s="1259"/>
      <c r="F614" s="1259"/>
      <c r="G614" s="1209"/>
      <c r="H614" s="1209"/>
      <c r="I614" s="1209"/>
      <c r="J614" s="1209"/>
      <c r="K614" s="1209"/>
      <c r="L614" s="1209"/>
      <c r="M614" s="1209"/>
      <c r="N614" s="1209"/>
      <c r="O614" s="1191" t="s">
        <v>1000</v>
      </c>
      <c r="P614" s="1191"/>
      <c r="Q614" s="1209"/>
      <c r="R614" s="1209"/>
      <c r="S614" s="1209"/>
      <c r="T614" s="1256"/>
    </row>
    <row r="615" spans="1:20" ht="21.75" customHeight="1">
      <c r="A615" s="1260" t="s">
        <v>574</v>
      </c>
      <c r="B615" s="1261"/>
      <c r="C615" s="1261"/>
      <c r="D615" s="1261"/>
      <c r="E615" s="1259"/>
      <c r="F615" s="1259"/>
      <c r="G615" s="1209"/>
      <c r="H615" s="1209"/>
      <c r="I615" s="1209"/>
      <c r="J615" s="1209"/>
      <c r="K615" s="1209"/>
      <c r="L615" s="1209"/>
      <c r="M615" s="1209"/>
      <c r="N615" s="1209"/>
      <c r="O615" s="1191" t="s">
        <v>1001</v>
      </c>
      <c r="P615" s="1191"/>
      <c r="Q615" s="1209"/>
      <c r="R615" s="1209"/>
      <c r="S615" s="1209"/>
      <c r="T615" s="1256"/>
    </row>
    <row r="616" spans="1:20" ht="21.75" customHeight="1">
      <c r="A616" s="1212"/>
      <c r="B616" s="1209"/>
      <c r="C616" s="1209"/>
      <c r="D616" s="1209"/>
      <c r="E616" s="1259"/>
      <c r="F616" s="1259"/>
      <c r="G616" s="1209"/>
      <c r="H616" s="1209"/>
      <c r="I616" s="1209"/>
      <c r="J616" s="1209"/>
      <c r="K616" s="1209"/>
      <c r="L616" s="1209"/>
      <c r="M616" s="1209"/>
      <c r="N616" s="1209"/>
      <c r="O616" s="1209"/>
      <c r="P616" s="1209"/>
      <c r="Q616" s="1209"/>
      <c r="R616" s="1209"/>
      <c r="S616" s="1209"/>
      <c r="T616" s="1256"/>
    </row>
    <row r="617" spans="1:20" ht="21.75" customHeight="1" thickBot="1">
      <c r="A617" s="1262" t="s">
        <v>1002</v>
      </c>
      <c r="B617" s="1263"/>
      <c r="C617" s="1263"/>
      <c r="D617" s="1263"/>
      <c r="E617" s="1264">
        <f>SUM(E606:F616)</f>
        <v>0</v>
      </c>
      <c r="F617" s="1264"/>
      <c r="G617" s="1181"/>
      <c r="H617" s="1181"/>
      <c r="I617" s="1181"/>
      <c r="J617" s="1181"/>
      <c r="K617" s="1181"/>
      <c r="L617" s="1181"/>
      <c r="M617" s="1181"/>
      <c r="N617" s="1181"/>
      <c r="O617" s="1183" t="s">
        <v>1002</v>
      </c>
      <c r="P617" s="1221"/>
      <c r="Q617" s="1264">
        <f>SUM(Q606:R616)</f>
        <v>0</v>
      </c>
      <c r="R617" s="1264"/>
      <c r="S617" s="1264">
        <f>SUM(S606:T616)</f>
        <v>0</v>
      </c>
      <c r="T617" s="1265"/>
    </row>
    <row r="618" spans="1:20" ht="21.75" customHeight="1" thickTop="1">
      <c r="A618" s="1270"/>
      <c r="B618" s="1271"/>
      <c r="C618" s="1272" t="s">
        <v>1038</v>
      </c>
      <c r="D618" s="1273"/>
      <c r="E618" s="1273"/>
      <c r="F618" s="1274"/>
      <c r="G618" s="1272" t="s">
        <v>1039</v>
      </c>
      <c r="H618" s="1275"/>
      <c r="I618" s="1275"/>
      <c r="J618" s="1276"/>
      <c r="K618" s="1272" t="s">
        <v>1040</v>
      </c>
      <c r="L618" s="1274"/>
      <c r="M618" s="1252" t="s">
        <v>1041</v>
      </c>
      <c r="N618" s="1252"/>
      <c r="O618" s="1252"/>
      <c r="P618" s="1252" t="s">
        <v>1042</v>
      </c>
      <c r="Q618" s="1252"/>
      <c r="R618" s="1252" t="s">
        <v>1043</v>
      </c>
      <c r="S618" s="1252"/>
      <c r="T618" s="1253"/>
    </row>
    <row r="619" spans="1:20" ht="21.75" customHeight="1">
      <c r="A619" s="1266" t="s">
        <v>1118</v>
      </c>
      <c r="B619" s="1267"/>
      <c r="C619" s="1268">
        <v>37.5</v>
      </c>
      <c r="D619" s="1269"/>
      <c r="E619" s="182"/>
      <c r="F619" s="174" t="s">
        <v>1119</v>
      </c>
      <c r="G619" s="1213"/>
      <c r="H619" s="1269"/>
      <c r="I619" s="181"/>
      <c r="J619" s="174"/>
      <c r="K619" s="1213"/>
      <c r="L619" s="1208"/>
      <c r="M619" s="1190"/>
      <c r="N619" s="1191"/>
      <c r="O619" s="1191"/>
      <c r="P619" s="1190" t="s">
        <v>1120</v>
      </c>
      <c r="Q619" s="1191"/>
      <c r="R619" s="1209"/>
      <c r="S619" s="1213"/>
      <c r="T619" s="183"/>
    </row>
    <row r="620" spans="1:20" ht="21.75" customHeight="1">
      <c r="A620" s="1266" t="s">
        <v>1121</v>
      </c>
      <c r="B620" s="1267"/>
      <c r="C620" s="1268">
        <v>31.5</v>
      </c>
      <c r="D620" s="1269"/>
      <c r="E620" s="182"/>
      <c r="F620" s="174" t="s">
        <v>1119</v>
      </c>
      <c r="G620" s="1213"/>
      <c r="H620" s="1269"/>
      <c r="I620" s="181"/>
      <c r="J620" s="174"/>
      <c r="K620" s="1213"/>
      <c r="L620" s="1208"/>
      <c r="M620" s="1190"/>
      <c r="N620" s="1191"/>
      <c r="O620" s="1191"/>
      <c r="P620" s="1190" t="s">
        <v>1120</v>
      </c>
      <c r="Q620" s="1191"/>
      <c r="R620" s="1209"/>
      <c r="S620" s="1213"/>
      <c r="T620" s="183"/>
    </row>
    <row r="621" spans="1:20" ht="21.75" customHeight="1">
      <c r="A621" s="1266" t="s">
        <v>1122</v>
      </c>
      <c r="B621" s="1267"/>
      <c r="C621" s="1268">
        <v>26.5</v>
      </c>
      <c r="D621" s="1269"/>
      <c r="E621" s="182"/>
      <c r="F621" s="174" t="s">
        <v>1119</v>
      </c>
      <c r="G621" s="1213"/>
      <c r="H621" s="1269"/>
      <c r="I621" s="181"/>
      <c r="J621" s="174"/>
      <c r="K621" s="1213"/>
      <c r="L621" s="1208"/>
      <c r="M621" s="1190"/>
      <c r="N621" s="1191"/>
      <c r="O621" s="1191"/>
      <c r="P621" s="1190" t="s">
        <v>1120</v>
      </c>
      <c r="Q621" s="1191"/>
      <c r="R621" s="1209"/>
      <c r="S621" s="1213"/>
      <c r="T621" s="183"/>
    </row>
    <row r="622" spans="1:20" ht="21.75" customHeight="1">
      <c r="A622" s="1266" t="s">
        <v>831</v>
      </c>
      <c r="B622" s="1267"/>
      <c r="C622" s="1268">
        <v>19</v>
      </c>
      <c r="D622" s="1269"/>
      <c r="E622" s="182"/>
      <c r="F622" s="174" t="s">
        <v>832</v>
      </c>
      <c r="G622" s="1213"/>
      <c r="H622" s="1269"/>
      <c r="I622" s="147">
        <v>100</v>
      </c>
      <c r="J622" s="174"/>
      <c r="K622" s="1213"/>
      <c r="L622" s="1208"/>
      <c r="M622" s="1190"/>
      <c r="N622" s="1191"/>
      <c r="O622" s="1191"/>
      <c r="P622" s="1190" t="s">
        <v>1080</v>
      </c>
      <c r="Q622" s="1191"/>
      <c r="R622" s="1209"/>
      <c r="S622" s="1213"/>
      <c r="T622" s="183"/>
    </row>
    <row r="623" spans="1:20" ht="21.75" customHeight="1">
      <c r="A623" s="1266" t="s">
        <v>833</v>
      </c>
      <c r="B623" s="1267"/>
      <c r="C623" s="1213">
        <v>13.2</v>
      </c>
      <c r="D623" s="1269"/>
      <c r="E623" s="181"/>
      <c r="F623" s="174" t="s">
        <v>834</v>
      </c>
      <c r="G623" s="1213">
        <v>95</v>
      </c>
      <c r="H623" s="1269"/>
      <c r="I623" s="147" t="s">
        <v>1045</v>
      </c>
      <c r="J623" s="254">
        <v>100</v>
      </c>
      <c r="K623" s="1213"/>
      <c r="L623" s="1208"/>
      <c r="M623" s="1190"/>
      <c r="N623" s="1191"/>
      <c r="O623" s="1191"/>
      <c r="P623" s="1190" t="s">
        <v>1081</v>
      </c>
      <c r="Q623" s="1191"/>
      <c r="R623" s="1209"/>
      <c r="S623" s="1213"/>
      <c r="T623" s="183"/>
    </row>
    <row r="624" spans="1:20" ht="21.75" customHeight="1">
      <c r="A624" s="1266" t="s">
        <v>844</v>
      </c>
      <c r="B624" s="1267"/>
      <c r="C624" s="1213">
        <v>4.75</v>
      </c>
      <c r="D624" s="1269"/>
      <c r="E624" s="181"/>
      <c r="F624" s="174" t="s">
        <v>832</v>
      </c>
      <c r="G624" s="1213">
        <v>65</v>
      </c>
      <c r="H624" s="1269"/>
      <c r="I624" s="147" t="s">
        <v>1044</v>
      </c>
      <c r="J624" s="254">
        <v>80</v>
      </c>
      <c r="K624" s="1213"/>
      <c r="L624" s="1208"/>
      <c r="M624" s="1190"/>
      <c r="N624" s="1191"/>
      <c r="O624" s="1191"/>
      <c r="P624" s="1190" t="s">
        <v>1080</v>
      </c>
      <c r="Q624" s="1191"/>
      <c r="R624" s="1209"/>
      <c r="S624" s="1213"/>
      <c r="T624" s="183"/>
    </row>
    <row r="625" spans="1:20" ht="21.75" customHeight="1">
      <c r="A625" s="1266" t="s">
        <v>837</v>
      </c>
      <c r="B625" s="1267"/>
      <c r="C625" s="1213">
        <v>2.36</v>
      </c>
      <c r="D625" s="1269"/>
      <c r="E625" s="181"/>
      <c r="F625" s="174" t="s">
        <v>832</v>
      </c>
      <c r="G625" s="1213">
        <v>50</v>
      </c>
      <c r="H625" s="1269"/>
      <c r="I625" s="147" t="s">
        <v>1044</v>
      </c>
      <c r="J625" s="254">
        <v>65</v>
      </c>
      <c r="K625" s="1213"/>
      <c r="L625" s="1208"/>
      <c r="M625" s="1190"/>
      <c r="N625" s="1191"/>
      <c r="O625" s="1191"/>
      <c r="P625" s="1190" t="s">
        <v>1080</v>
      </c>
      <c r="Q625" s="1191"/>
      <c r="R625" s="1209"/>
      <c r="S625" s="1213"/>
      <c r="T625" s="183"/>
    </row>
    <row r="626" spans="1:20" ht="21.75" customHeight="1">
      <c r="A626" s="1266" t="s">
        <v>838</v>
      </c>
      <c r="B626" s="1267"/>
      <c r="C626" s="1213">
        <v>600</v>
      </c>
      <c r="D626" s="1269"/>
      <c r="E626" s="181"/>
      <c r="F626" s="174" t="s">
        <v>877</v>
      </c>
      <c r="G626" s="1213">
        <v>25</v>
      </c>
      <c r="H626" s="1269"/>
      <c r="I626" s="147" t="s">
        <v>1044</v>
      </c>
      <c r="J626" s="254">
        <v>40</v>
      </c>
      <c r="K626" s="1213"/>
      <c r="L626" s="1208"/>
      <c r="M626" s="1190"/>
      <c r="N626" s="1191"/>
      <c r="O626" s="1191"/>
      <c r="P626" s="1190" t="s">
        <v>1080</v>
      </c>
      <c r="Q626" s="1191"/>
      <c r="R626" s="1209"/>
      <c r="S626" s="1213"/>
      <c r="T626" s="183"/>
    </row>
    <row r="627" spans="1:20" ht="21.75" customHeight="1">
      <c r="A627" s="1266" t="s">
        <v>839</v>
      </c>
      <c r="B627" s="1267"/>
      <c r="C627" s="1213">
        <v>300</v>
      </c>
      <c r="D627" s="1269"/>
      <c r="E627" s="181"/>
      <c r="F627" s="174" t="s">
        <v>840</v>
      </c>
      <c r="G627" s="1213">
        <v>12</v>
      </c>
      <c r="H627" s="1269"/>
      <c r="I627" s="147" t="s">
        <v>1046</v>
      </c>
      <c r="J627" s="254">
        <v>27</v>
      </c>
      <c r="K627" s="1213"/>
      <c r="L627" s="1208"/>
      <c r="M627" s="1190"/>
      <c r="N627" s="1191"/>
      <c r="O627" s="1191"/>
      <c r="P627" s="1190" t="s">
        <v>1082</v>
      </c>
      <c r="Q627" s="1191"/>
      <c r="R627" s="1209"/>
      <c r="S627" s="1213"/>
      <c r="T627" s="183"/>
    </row>
    <row r="628" spans="1:20" ht="21.75" customHeight="1">
      <c r="A628" s="1266" t="s">
        <v>841</v>
      </c>
      <c r="B628" s="1267"/>
      <c r="C628" s="1213">
        <v>150</v>
      </c>
      <c r="D628" s="1269"/>
      <c r="E628" s="181"/>
      <c r="F628" s="174" t="s">
        <v>840</v>
      </c>
      <c r="G628" s="1213">
        <v>8</v>
      </c>
      <c r="H628" s="1269"/>
      <c r="I628" s="147" t="s">
        <v>1046</v>
      </c>
      <c r="J628" s="254">
        <v>20</v>
      </c>
      <c r="K628" s="1213"/>
      <c r="L628" s="1208"/>
      <c r="M628" s="1190"/>
      <c r="N628" s="1191"/>
      <c r="O628" s="1191"/>
      <c r="P628" s="1190" t="s">
        <v>1082</v>
      </c>
      <c r="Q628" s="1191"/>
      <c r="R628" s="1209"/>
      <c r="S628" s="1213"/>
      <c r="T628" s="183"/>
    </row>
    <row r="629" spans="1:20" ht="21.75" customHeight="1" thickBot="1">
      <c r="A629" s="1277" t="s">
        <v>842</v>
      </c>
      <c r="B629" s="1278"/>
      <c r="C629" s="1182">
        <v>75</v>
      </c>
      <c r="D629" s="1279"/>
      <c r="E629" s="184"/>
      <c r="F629" s="185" t="s">
        <v>840</v>
      </c>
      <c r="G629" s="1182">
        <v>4</v>
      </c>
      <c r="H629" s="1279"/>
      <c r="I629" s="176" t="s">
        <v>1046</v>
      </c>
      <c r="J629" s="255">
        <v>10</v>
      </c>
      <c r="K629" s="1182"/>
      <c r="L629" s="1280"/>
      <c r="M629" s="1281"/>
      <c r="N629" s="1263"/>
      <c r="O629" s="1263"/>
      <c r="P629" s="1281" t="s">
        <v>1082</v>
      </c>
      <c r="Q629" s="1263"/>
      <c r="R629" s="1181"/>
      <c r="S629" s="1182"/>
      <c r="T629" s="186"/>
    </row>
    <row r="630" spans="1:20" ht="21.75" customHeight="1" thickTop="1">
      <c r="A630" s="1282" t="s">
        <v>635</v>
      </c>
      <c r="B630" s="1283"/>
      <c r="C630" s="1283"/>
      <c r="D630" s="1283"/>
      <c r="E630" s="1283"/>
      <c r="F630" s="1283"/>
      <c r="G630" s="1283"/>
      <c r="H630" s="1284"/>
      <c r="I630" s="1276" t="s">
        <v>1047</v>
      </c>
      <c r="J630" s="1283"/>
      <c r="K630" s="1284"/>
      <c r="L630" s="1276"/>
      <c r="M630" s="1285"/>
      <c r="N630" s="1252"/>
      <c r="O630" s="1252"/>
      <c r="P630" s="1285" t="s">
        <v>1082</v>
      </c>
      <c r="Q630" s="1252"/>
      <c r="R630" s="1283"/>
      <c r="S630" s="1284"/>
      <c r="T630" s="187"/>
    </row>
    <row r="631" spans="1:20" ht="21.75" customHeight="1">
      <c r="A631" s="188"/>
      <c r="B631" s="189"/>
      <c r="C631" s="1209" t="s">
        <v>1048</v>
      </c>
      <c r="D631" s="1209"/>
      <c r="E631" s="1209"/>
      <c r="F631" s="1209"/>
      <c r="G631" s="1209"/>
      <c r="H631" s="1213"/>
      <c r="I631" s="1208" t="s">
        <v>1049</v>
      </c>
      <c r="J631" s="1209"/>
      <c r="K631" s="1213"/>
      <c r="L631" s="1208"/>
      <c r="M631" s="1190"/>
      <c r="N631" s="1191"/>
      <c r="O631" s="1191"/>
      <c r="P631" s="1190" t="s">
        <v>1080</v>
      </c>
      <c r="Q631" s="1191"/>
      <c r="R631" s="1209"/>
      <c r="S631" s="1213"/>
      <c r="T631" s="183"/>
    </row>
    <row r="632" spans="1:20" ht="21.75" customHeight="1">
      <c r="A632" s="140" t="s">
        <v>1050</v>
      </c>
      <c r="B632" s="178" t="s">
        <v>1051</v>
      </c>
      <c r="C632" s="1209" t="s">
        <v>1052</v>
      </c>
      <c r="D632" s="1209"/>
      <c r="E632" s="1209"/>
      <c r="F632" s="1209"/>
      <c r="G632" s="1209"/>
      <c r="H632" s="1213"/>
      <c r="I632" s="1208" t="s">
        <v>1053</v>
      </c>
      <c r="J632" s="1209"/>
      <c r="K632" s="1213"/>
      <c r="L632" s="1208"/>
      <c r="M632" s="1190"/>
      <c r="N632" s="1191"/>
      <c r="O632" s="1191"/>
      <c r="P632" s="1190" t="s">
        <v>1083</v>
      </c>
      <c r="Q632" s="1191"/>
      <c r="R632" s="1209"/>
      <c r="S632" s="1213"/>
      <c r="T632" s="183"/>
    </row>
    <row r="633" spans="1:20" ht="21.75" customHeight="1">
      <c r="A633" s="190" t="s">
        <v>892</v>
      </c>
      <c r="B633" s="178" t="s">
        <v>1054</v>
      </c>
      <c r="C633" s="1209" t="s">
        <v>1055</v>
      </c>
      <c r="D633" s="1209"/>
      <c r="E633" s="1209"/>
      <c r="F633" s="1209"/>
      <c r="G633" s="1209"/>
      <c r="H633" s="1213"/>
      <c r="I633" s="1208" t="s">
        <v>1056</v>
      </c>
      <c r="J633" s="1209"/>
      <c r="K633" s="1213"/>
      <c r="L633" s="1208"/>
      <c r="M633" s="1190"/>
      <c r="N633" s="1191"/>
      <c r="O633" s="1191"/>
      <c r="P633" s="1190" t="s">
        <v>1083</v>
      </c>
      <c r="Q633" s="1191"/>
      <c r="R633" s="1186" t="s">
        <v>1126</v>
      </c>
      <c r="S633" s="1176"/>
      <c r="T633" s="183"/>
    </row>
    <row r="634" spans="1:20" ht="21.75" customHeight="1">
      <c r="A634" s="140" t="s">
        <v>1057</v>
      </c>
      <c r="B634" s="178" t="s">
        <v>933</v>
      </c>
      <c r="C634" s="1209" t="s">
        <v>1058</v>
      </c>
      <c r="D634" s="1209"/>
      <c r="E634" s="1209"/>
      <c r="F634" s="1209"/>
      <c r="G634" s="1209"/>
      <c r="H634" s="1213"/>
      <c r="I634" s="1208" t="s">
        <v>1059</v>
      </c>
      <c r="J634" s="1209"/>
      <c r="K634" s="1213"/>
      <c r="L634" s="1208"/>
      <c r="M634" s="1190"/>
      <c r="N634" s="1191"/>
      <c r="O634" s="1191"/>
      <c r="P634" s="1190" t="s">
        <v>1084</v>
      </c>
      <c r="Q634" s="1191"/>
      <c r="R634" s="1186" t="s">
        <v>561</v>
      </c>
      <c r="S634" s="1176"/>
      <c r="T634" s="183"/>
    </row>
    <row r="635" spans="1:20" ht="21.75" customHeight="1">
      <c r="A635" s="140" t="s">
        <v>1060</v>
      </c>
      <c r="B635" s="178" t="s">
        <v>1061</v>
      </c>
      <c r="C635" s="1209" t="s">
        <v>1062</v>
      </c>
      <c r="D635" s="1209"/>
      <c r="E635" s="1209"/>
      <c r="F635" s="1209"/>
      <c r="G635" s="1209"/>
      <c r="H635" s="1213"/>
      <c r="I635" s="1208" t="s">
        <v>1123</v>
      </c>
      <c r="J635" s="1209"/>
      <c r="K635" s="1213"/>
      <c r="L635" s="1208"/>
      <c r="M635" s="1190"/>
      <c r="N635" s="1191"/>
      <c r="O635" s="1191"/>
      <c r="P635" s="1190" t="s">
        <v>1120</v>
      </c>
      <c r="Q635" s="1191"/>
      <c r="R635" s="1187">
        <v>4.9</v>
      </c>
      <c r="S635" s="1188"/>
      <c r="T635" s="183" t="s">
        <v>894</v>
      </c>
    </row>
    <row r="636" spans="1:20" ht="21.75" customHeight="1">
      <c r="A636" s="140" t="s">
        <v>1121</v>
      </c>
      <c r="B636" s="178" t="s">
        <v>1063</v>
      </c>
      <c r="C636" s="1209" t="s">
        <v>1064</v>
      </c>
      <c r="D636" s="1209"/>
      <c r="E636" s="1209"/>
      <c r="F636" s="1209"/>
      <c r="G636" s="1209"/>
      <c r="H636" s="1213"/>
      <c r="I636" s="1208" t="s">
        <v>1124</v>
      </c>
      <c r="J636" s="1209"/>
      <c r="K636" s="1213"/>
      <c r="L636" s="1208"/>
      <c r="M636" s="1190"/>
      <c r="N636" s="1191"/>
      <c r="O636" s="1191"/>
      <c r="P636" s="1190" t="s">
        <v>1120</v>
      </c>
      <c r="Q636" s="1191"/>
      <c r="R636" s="1186" t="s">
        <v>409</v>
      </c>
      <c r="S636" s="1176"/>
      <c r="T636" s="183"/>
    </row>
    <row r="637" spans="1:20" ht="21.75" customHeight="1">
      <c r="A637" s="191"/>
      <c r="B637" s="180"/>
      <c r="C637" s="1209" t="s">
        <v>1065</v>
      </c>
      <c r="D637" s="1209"/>
      <c r="E637" s="1209"/>
      <c r="F637" s="1209"/>
      <c r="G637" s="1209"/>
      <c r="H637" s="1213"/>
      <c r="I637" s="1208" t="s">
        <v>1066</v>
      </c>
      <c r="J637" s="1209"/>
      <c r="K637" s="1213"/>
      <c r="L637" s="1208"/>
      <c r="M637" s="1190"/>
      <c r="N637" s="1191"/>
      <c r="O637" s="1191"/>
      <c r="P637" s="1190" t="s">
        <v>1067</v>
      </c>
      <c r="Q637" s="1191"/>
      <c r="R637" s="1209"/>
      <c r="S637" s="1213"/>
      <c r="T637" s="183"/>
    </row>
    <row r="638" spans="1:20" ht="21.75" customHeight="1">
      <c r="A638" s="1212" t="s">
        <v>1068</v>
      </c>
      <c r="B638" s="1209"/>
      <c r="C638" s="1209"/>
      <c r="D638" s="1209"/>
      <c r="E638" s="1209"/>
      <c r="F638" s="1209"/>
      <c r="G638" s="1209"/>
      <c r="H638" s="1213"/>
      <c r="I638" s="1208" t="s">
        <v>1069</v>
      </c>
      <c r="J638" s="1209"/>
      <c r="K638" s="1213"/>
      <c r="L638" s="1208"/>
      <c r="M638" s="1190"/>
      <c r="N638" s="1191"/>
      <c r="O638" s="1191"/>
      <c r="P638" s="1190" t="s">
        <v>1070</v>
      </c>
      <c r="Q638" s="1191"/>
      <c r="R638" s="1209"/>
      <c r="S638" s="1213"/>
      <c r="T638" s="183"/>
    </row>
    <row r="639" spans="1:20" ht="21.75" customHeight="1">
      <c r="A639" s="1291" t="s">
        <v>1187</v>
      </c>
      <c r="B639" s="1292"/>
      <c r="C639" s="1224" t="s">
        <v>1132</v>
      </c>
      <c r="D639" s="1225"/>
      <c r="E639" s="1225"/>
      <c r="F639" s="1225"/>
      <c r="G639" s="1225"/>
      <c r="H639" s="1225"/>
      <c r="I639" s="1208" t="s">
        <v>1066</v>
      </c>
      <c r="J639" s="1209"/>
      <c r="K639" s="1213"/>
      <c r="L639" s="1208"/>
      <c r="M639" s="1190"/>
      <c r="N639" s="1191"/>
      <c r="O639" s="1191"/>
      <c r="P639" s="1190" t="s">
        <v>1120</v>
      </c>
      <c r="Q639" s="1191"/>
      <c r="R639" s="1286"/>
      <c r="S639" s="1287"/>
      <c r="T639" s="183"/>
    </row>
    <row r="640" spans="1:20" ht="21.75" customHeight="1">
      <c r="A640" s="1293"/>
      <c r="B640" s="1294"/>
      <c r="C640" s="1224" t="s">
        <v>644</v>
      </c>
      <c r="D640" s="1225"/>
      <c r="E640" s="1225"/>
      <c r="F640" s="1225"/>
      <c r="G640" s="1225"/>
      <c r="H640" s="1225"/>
      <c r="I640" s="1208" t="s">
        <v>1071</v>
      </c>
      <c r="J640" s="1209"/>
      <c r="K640" s="1213"/>
      <c r="L640" s="1208"/>
      <c r="M640" s="1190"/>
      <c r="N640" s="1191"/>
      <c r="O640" s="1191"/>
      <c r="P640" s="1190" t="s">
        <v>1120</v>
      </c>
      <c r="Q640" s="1191"/>
      <c r="R640" s="1286"/>
      <c r="S640" s="1287"/>
      <c r="T640" s="183"/>
    </row>
    <row r="641" spans="1:20" ht="21.75" customHeight="1">
      <c r="A641" s="1295"/>
      <c r="B641" s="1296"/>
      <c r="C641" s="1224" t="s">
        <v>1133</v>
      </c>
      <c r="D641" s="1225"/>
      <c r="E641" s="1225"/>
      <c r="F641" s="1225"/>
      <c r="G641" s="1225"/>
      <c r="H641" s="1225"/>
      <c r="I641" s="1208" t="s">
        <v>1066</v>
      </c>
      <c r="J641" s="1209"/>
      <c r="K641" s="1213"/>
      <c r="L641" s="1208"/>
      <c r="M641" s="1190"/>
      <c r="N641" s="1191"/>
      <c r="O641" s="1191"/>
      <c r="P641" s="1190" t="s">
        <v>1120</v>
      </c>
      <c r="Q641" s="1191"/>
      <c r="R641" s="1286"/>
      <c r="S641" s="1287"/>
      <c r="T641" s="183"/>
    </row>
    <row r="642" spans="1:20" ht="21.75" customHeight="1">
      <c r="A642" s="1212" t="s">
        <v>697</v>
      </c>
      <c r="B642" s="1209"/>
      <c r="C642" s="1209"/>
      <c r="D642" s="1209"/>
      <c r="E642" s="1209"/>
      <c r="F642" s="1209"/>
      <c r="G642" s="1209"/>
      <c r="H642" s="1213"/>
      <c r="I642" s="1208" t="s">
        <v>1125</v>
      </c>
      <c r="J642" s="1209"/>
      <c r="K642" s="1213"/>
      <c r="L642" s="1208"/>
      <c r="M642" s="1190"/>
      <c r="N642" s="1191"/>
      <c r="O642" s="1191"/>
      <c r="P642" s="1190" t="s">
        <v>1120</v>
      </c>
      <c r="Q642" s="1191"/>
      <c r="R642" s="1209"/>
      <c r="S642" s="1213"/>
      <c r="T642" s="183"/>
    </row>
    <row r="643" spans="1:20" ht="21.75" customHeight="1" thickBot="1">
      <c r="A643" s="1215" t="s">
        <v>1072</v>
      </c>
      <c r="B643" s="1192"/>
      <c r="C643" s="1192"/>
      <c r="D643" s="1192"/>
      <c r="E643" s="1192"/>
      <c r="F643" s="1192"/>
      <c r="G643" s="1192"/>
      <c r="H643" s="1193"/>
      <c r="I643" s="1216" t="s">
        <v>1073</v>
      </c>
      <c r="J643" s="1192"/>
      <c r="K643" s="1193"/>
      <c r="L643" s="1216"/>
      <c r="M643" s="1211"/>
      <c r="N643" s="1192"/>
      <c r="O643" s="1192"/>
      <c r="P643" s="1210" t="s">
        <v>1074</v>
      </c>
      <c r="Q643" s="1211"/>
      <c r="R643" s="1192"/>
      <c r="S643" s="1193"/>
      <c r="T643" s="192"/>
    </row>
    <row r="644" spans="1:20" ht="21.75" customHeight="1" thickBot="1">
      <c r="A644" s="1219" t="s">
        <v>1075</v>
      </c>
      <c r="B644" s="1220"/>
      <c r="C644" s="1220"/>
      <c r="D644" s="1220"/>
      <c r="E644" s="1220"/>
      <c r="F644" s="1220"/>
      <c r="G644" s="1220"/>
      <c r="H644" s="171"/>
      <c r="I644" s="1214" t="s">
        <v>679</v>
      </c>
      <c r="J644" s="1214"/>
      <c r="K644" s="530"/>
      <c r="L644" s="524" t="s">
        <v>968</v>
      </c>
      <c r="M644" s="562"/>
      <c r="N644" s="1214" t="s">
        <v>315</v>
      </c>
      <c r="O644" s="1214"/>
      <c r="P644" s="523"/>
      <c r="Q644" s="524" t="s">
        <v>969</v>
      </c>
      <c r="R644" s="562"/>
      <c r="S644" s="333"/>
      <c r="T644" s="407"/>
    </row>
    <row r="645" spans="1:20" ht="21.75" customHeight="1" thickBot="1">
      <c r="A645" s="1180" t="s">
        <v>1076</v>
      </c>
      <c r="B645" s="1151"/>
      <c r="C645" s="1151"/>
      <c r="D645" s="1151"/>
      <c r="E645" s="1151"/>
      <c r="F645" s="1151"/>
      <c r="G645" s="1151"/>
      <c r="H645" s="1288"/>
      <c r="I645" s="1289"/>
      <c r="J645" s="1289"/>
      <c r="K645" s="1289"/>
      <c r="L645" s="1289"/>
      <c r="M645" s="1289"/>
      <c r="N645" s="1289"/>
      <c r="O645" s="1289"/>
      <c r="P645" s="1289"/>
      <c r="Q645" s="1289"/>
      <c r="R645" s="1289"/>
      <c r="S645" s="1289"/>
      <c r="T645" s="1290"/>
    </row>
    <row r="646" spans="1:20" ht="21.75" customHeight="1" thickBot="1">
      <c r="A646" s="1180" t="s">
        <v>1077</v>
      </c>
      <c r="B646" s="1151"/>
      <c r="C646" s="1151"/>
      <c r="D646" s="1151"/>
      <c r="E646" s="1151"/>
      <c r="F646" s="1151"/>
      <c r="G646" s="1151"/>
      <c r="H646" s="1239" t="str">
        <f>'基本事項記入ｼｰﾄ'!$C$31</f>
        <v>○○　○○　  印</v>
      </c>
      <c r="I646" s="1153"/>
      <c r="J646" s="1153"/>
      <c r="K646" s="1153"/>
      <c r="L646" s="1240" t="s">
        <v>858</v>
      </c>
      <c r="M646" s="1151"/>
      <c r="N646" s="1151"/>
      <c r="O646" s="1151"/>
      <c r="P646" s="1239" t="str">
        <f>'基本事項記入ｼｰﾄ'!$C$32</f>
        <v>○○　○○○　　　印</v>
      </c>
      <c r="Q646" s="1153"/>
      <c r="R646" s="1153"/>
      <c r="S646" s="1153"/>
      <c r="T646" s="1244"/>
    </row>
    <row r="647" spans="1:20" ht="21.75" customHeight="1">
      <c r="A647" s="193"/>
      <c r="B647" s="1189" t="s">
        <v>1078</v>
      </c>
      <c r="C647" s="1189"/>
      <c r="D647" s="1189"/>
      <c r="E647" s="1189"/>
      <c r="F647" s="1189"/>
      <c r="G647" s="1189"/>
      <c r="H647" s="1189"/>
      <c r="I647" s="1189"/>
      <c r="J647" s="1189"/>
      <c r="K647" s="1189"/>
      <c r="L647" s="1189"/>
      <c r="M647" s="1189"/>
      <c r="N647" s="1189"/>
      <c r="O647" s="1189"/>
      <c r="P647" s="1189"/>
      <c r="Q647" s="1189"/>
      <c r="R647" s="1189"/>
      <c r="S647" s="1189"/>
      <c r="T647" s="1189"/>
    </row>
    <row r="648" ht="13.5">
      <c r="K648">
        <v>4</v>
      </c>
    </row>
    <row r="658" spans="23:25" ht="13.5">
      <c r="W658">
        <f>RANK(1,W$7:W$601,1)</f>
        <v>1</v>
      </c>
      <c r="X658" s="163" t="str">
        <f>LOOKUP(W658,W$7:Y$601,X$7:X$601)</f>
        <v>V-01-50</v>
      </c>
      <c r="Y658" s="163" t="str">
        <f>LOOKUP(W658,W$7:Y$601,Y$7:Y$601)</f>
        <v>瀝青安定処理混合物</v>
      </c>
    </row>
    <row r="659" spans="23:25" ht="13.5">
      <c r="W659">
        <f>RANK(2,W$7:W$601,2)</f>
        <v>2</v>
      </c>
      <c r="X659" s="163" t="str">
        <f aca="true" t="shared" si="0" ref="X659:X669">LOOKUP(W659,W$7:Y$601,X$7:X$601)</f>
        <v>V-03-50</v>
      </c>
      <c r="Y659" s="163" t="str">
        <f aca="true" t="shared" si="1" ref="Y659:Y669">LOOKUP(W659,W$7:Y$601,Y$7:Y$601)</f>
        <v>①粗粒度アスファルト混合物(20)</v>
      </c>
    </row>
    <row r="660" spans="23:25" ht="13.5">
      <c r="W660">
        <f>RANK(3,W$7:W$601,3)</f>
        <v>3</v>
      </c>
      <c r="X660" s="163" t="str">
        <f t="shared" si="0"/>
        <v>V-05K-50</v>
      </c>
      <c r="Y660" s="163" t="str">
        <f t="shared" si="1"/>
        <v>②密粒度ｱｽﾌｧﾙﾄ混合物(20)改質Ⅱ型</v>
      </c>
    </row>
    <row r="661" spans="23:25" ht="13.5">
      <c r="W661">
        <f>RANK(4,W$7:W$601,1)</f>
        <v>4</v>
      </c>
      <c r="X661" s="163" t="str">
        <f t="shared" si="0"/>
        <v>Ｖ-06K-50</v>
      </c>
      <c r="Y661" s="163" t="str">
        <f t="shared" si="1"/>
        <v>②密粒度アスファルト混合物(13)改質Ⅱ型</v>
      </c>
    </row>
    <row r="662" spans="23:25" ht="13.5">
      <c r="W662" t="e">
        <f>RANK(5,W$7:W$601,5)</f>
        <v>#N/A</v>
      </c>
      <c r="X662" s="163" t="e">
        <f t="shared" si="0"/>
        <v>#N/A</v>
      </c>
      <c r="Y662" s="163" t="e">
        <f t="shared" si="1"/>
        <v>#N/A</v>
      </c>
    </row>
    <row r="663" spans="23:25" ht="13.5">
      <c r="W663" t="e">
        <f>RANK(6,W$7:W$601,1)</f>
        <v>#N/A</v>
      </c>
      <c r="X663" s="163" t="e">
        <f t="shared" si="0"/>
        <v>#N/A</v>
      </c>
      <c r="Y663" s="163" t="e">
        <f t="shared" si="1"/>
        <v>#N/A</v>
      </c>
    </row>
    <row r="664" spans="23:25" ht="13.5">
      <c r="W664" t="e">
        <f>RANK(7,W$7:W$601,1)</f>
        <v>#N/A</v>
      </c>
      <c r="X664" s="163" t="e">
        <f t="shared" si="0"/>
        <v>#N/A</v>
      </c>
      <c r="Y664" s="163" t="e">
        <f t="shared" si="1"/>
        <v>#N/A</v>
      </c>
    </row>
    <row r="665" spans="23:25" ht="13.5">
      <c r="W665" t="e">
        <f>RANK(8,W$7:W$601,1)</f>
        <v>#N/A</v>
      </c>
      <c r="X665" s="163" t="e">
        <f t="shared" si="0"/>
        <v>#N/A</v>
      </c>
      <c r="Y665" s="163" t="e">
        <f t="shared" si="1"/>
        <v>#N/A</v>
      </c>
    </row>
    <row r="666" spans="23:25" ht="13.5">
      <c r="W666" t="e">
        <f>RANK(9,W$7:W$601,1)</f>
        <v>#N/A</v>
      </c>
      <c r="X666" s="163" t="e">
        <f t="shared" si="0"/>
        <v>#N/A</v>
      </c>
      <c r="Y666" s="163" t="e">
        <f t="shared" si="1"/>
        <v>#N/A</v>
      </c>
    </row>
    <row r="667" spans="23:25" ht="13.5">
      <c r="W667" t="e">
        <f>RANK(10,W$7:W$601,1)</f>
        <v>#N/A</v>
      </c>
      <c r="X667" s="163" t="e">
        <f t="shared" si="0"/>
        <v>#N/A</v>
      </c>
      <c r="Y667" s="163" t="e">
        <f t="shared" si="1"/>
        <v>#N/A</v>
      </c>
    </row>
    <row r="668" spans="23:25" ht="13.5">
      <c r="W668" t="e">
        <f>RANK(11,W$7:W$601,1)</f>
        <v>#N/A</v>
      </c>
      <c r="X668" s="163" t="e">
        <f t="shared" si="0"/>
        <v>#N/A</v>
      </c>
      <c r="Y668" s="163" t="e">
        <f t="shared" si="1"/>
        <v>#N/A</v>
      </c>
    </row>
    <row r="669" spans="23:25" ht="13.5">
      <c r="W669" t="e">
        <f>RANK(12,W$7:W$601,1)</f>
        <v>#N/A</v>
      </c>
      <c r="X669" s="163" t="e">
        <f t="shared" si="0"/>
        <v>#N/A</v>
      </c>
      <c r="Y669" s="163" t="e">
        <f t="shared" si="1"/>
        <v>#N/A</v>
      </c>
    </row>
  </sheetData>
  <sheetProtection/>
  <mergeCells count="3528">
    <mergeCell ref="C272:Q272"/>
    <mergeCell ref="P209:Q209"/>
    <mergeCell ref="K209:L209"/>
    <mergeCell ref="M209:O209"/>
    <mergeCell ref="B53:T53"/>
    <mergeCell ref="M115:N115"/>
    <mergeCell ref="A118:N118"/>
    <mergeCell ref="O118:T118"/>
    <mergeCell ref="R154:S154"/>
    <mergeCell ref="E183:F183"/>
    <mergeCell ref="A50:G50"/>
    <mergeCell ref="A51:G51"/>
    <mergeCell ref="M99:O99"/>
    <mergeCell ref="P99:Q99"/>
    <mergeCell ref="R99:S99"/>
    <mergeCell ref="H51:T51"/>
    <mergeCell ref="A52:G52"/>
    <mergeCell ref="H52:K52"/>
    <mergeCell ref="L52:O52"/>
    <mergeCell ref="P52:T52"/>
    <mergeCell ref="I46:J46"/>
    <mergeCell ref="C47:H47"/>
    <mergeCell ref="K45:L45"/>
    <mergeCell ref="M45:O45"/>
    <mergeCell ref="I47:J47"/>
    <mergeCell ref="K47:L47"/>
    <mergeCell ref="M47:O47"/>
    <mergeCell ref="K46:L46"/>
    <mergeCell ref="M46:O46"/>
    <mergeCell ref="P46:Q46"/>
    <mergeCell ref="A45:B47"/>
    <mergeCell ref="C45:H45"/>
    <mergeCell ref="I45:J45"/>
    <mergeCell ref="C46:H46"/>
    <mergeCell ref="P154:Q154"/>
    <mergeCell ref="O119:P119"/>
    <mergeCell ref="Q119:R119"/>
    <mergeCell ref="O115:T115"/>
    <mergeCell ref="A116:E116"/>
    <mergeCell ref="M306:O306"/>
    <mergeCell ref="C209:H209"/>
    <mergeCell ref="A315:B317"/>
    <mergeCell ref="C315:H315"/>
    <mergeCell ref="C316:H316"/>
    <mergeCell ref="C317:H317"/>
    <mergeCell ref="C263:H263"/>
    <mergeCell ref="A207:B209"/>
    <mergeCell ref="K211:L211"/>
    <mergeCell ref="M211:O211"/>
    <mergeCell ref="I370:J370"/>
    <mergeCell ref="I154:J154"/>
    <mergeCell ref="C155:H155"/>
    <mergeCell ref="K153:L153"/>
    <mergeCell ref="K154:L154"/>
    <mergeCell ref="P369:Q369"/>
    <mergeCell ref="H321:T321"/>
    <mergeCell ref="A322:G322"/>
    <mergeCell ref="H322:K322"/>
    <mergeCell ref="L322:O322"/>
    <mergeCell ref="A372:H372"/>
    <mergeCell ref="I372:J372"/>
    <mergeCell ref="K370:L370"/>
    <mergeCell ref="M370:O370"/>
    <mergeCell ref="P370:Q370"/>
    <mergeCell ref="A373:H373"/>
    <mergeCell ref="I373:J373"/>
    <mergeCell ref="K372:L372"/>
    <mergeCell ref="M372:O372"/>
    <mergeCell ref="C370:H370"/>
    <mergeCell ref="R424:S424"/>
    <mergeCell ref="C423:H423"/>
    <mergeCell ref="C371:H371"/>
    <mergeCell ref="C380:Q380"/>
    <mergeCell ref="L376:O376"/>
    <mergeCell ref="P376:T376"/>
    <mergeCell ref="P373:Q373"/>
    <mergeCell ref="R373:S373"/>
    <mergeCell ref="K373:L373"/>
    <mergeCell ref="M373:O373"/>
    <mergeCell ref="B485:T485"/>
    <mergeCell ref="C488:Q488"/>
    <mergeCell ref="A491:E491"/>
    <mergeCell ref="K477:L477"/>
    <mergeCell ref="M477:O477"/>
    <mergeCell ref="P477:Q477"/>
    <mergeCell ref="R477:S477"/>
    <mergeCell ref="K478:L478"/>
    <mergeCell ref="M478:O478"/>
    <mergeCell ref="P478:Q478"/>
    <mergeCell ref="A477:B479"/>
    <mergeCell ref="C477:H477"/>
    <mergeCell ref="I477:J477"/>
    <mergeCell ref="C478:H478"/>
    <mergeCell ref="I478:J478"/>
    <mergeCell ref="C479:H479"/>
    <mergeCell ref="K640:L640"/>
    <mergeCell ref="M640:O640"/>
    <mergeCell ref="P640:Q640"/>
    <mergeCell ref="M531:O531"/>
    <mergeCell ref="P531:Q531"/>
    <mergeCell ref="R531:S531"/>
    <mergeCell ref="K532:L532"/>
    <mergeCell ref="M532:O532"/>
    <mergeCell ref="P532:Q532"/>
    <mergeCell ref="R532:S532"/>
    <mergeCell ref="P322:T322"/>
    <mergeCell ref="A321:G321"/>
    <mergeCell ref="O167:T167"/>
    <mergeCell ref="K168:T168"/>
    <mergeCell ref="H213:T213"/>
    <mergeCell ref="A214:G214"/>
    <mergeCell ref="H214:K214"/>
    <mergeCell ref="L214:O214"/>
    <mergeCell ref="P214:T214"/>
    <mergeCell ref="A212:G212"/>
    <mergeCell ref="G183:I183"/>
    <mergeCell ref="A186:B186"/>
    <mergeCell ref="C164:Q164"/>
    <mergeCell ref="I168:J168"/>
    <mergeCell ref="A168:E168"/>
    <mergeCell ref="F168:H168"/>
    <mergeCell ref="A167:E167"/>
    <mergeCell ref="F167:I167"/>
    <mergeCell ref="J167:M167"/>
    <mergeCell ref="E173:F173"/>
    <mergeCell ref="A144:H144"/>
    <mergeCell ref="A170:E170"/>
    <mergeCell ref="A169:E169"/>
    <mergeCell ref="A153:B155"/>
    <mergeCell ref="C153:H153"/>
    <mergeCell ref="I153:J153"/>
    <mergeCell ref="C154:H154"/>
    <mergeCell ref="C145:H145"/>
    <mergeCell ref="I145:J145"/>
    <mergeCell ref="C147:H147"/>
    <mergeCell ref="R192:S192"/>
    <mergeCell ref="R193:S193"/>
    <mergeCell ref="Q173:R173"/>
    <mergeCell ref="S174:T174"/>
    <mergeCell ref="Q175:R175"/>
    <mergeCell ref="S175:T175"/>
    <mergeCell ref="S177:T177"/>
    <mergeCell ref="Q183:R183"/>
    <mergeCell ref="S181:T181"/>
    <mergeCell ref="S180:T180"/>
    <mergeCell ref="P192:Q192"/>
    <mergeCell ref="P193:Q193"/>
    <mergeCell ref="A213:G213"/>
    <mergeCell ref="C205:H205"/>
    <mergeCell ref="K262:L262"/>
    <mergeCell ref="M262:O262"/>
    <mergeCell ref="P262:Q262"/>
    <mergeCell ref="K193:L193"/>
    <mergeCell ref="A206:H206"/>
    <mergeCell ref="C207:H207"/>
    <mergeCell ref="M192:O192"/>
    <mergeCell ref="C200:H200"/>
    <mergeCell ref="J176:N176"/>
    <mergeCell ref="M193:O193"/>
    <mergeCell ref="O176:P176"/>
    <mergeCell ref="E179:F179"/>
    <mergeCell ref="G179:I179"/>
    <mergeCell ref="E181:F181"/>
    <mergeCell ref="G181:I181"/>
    <mergeCell ref="P200:Q200"/>
    <mergeCell ref="E174:F174"/>
    <mergeCell ref="A173:D173"/>
    <mergeCell ref="J174:N174"/>
    <mergeCell ref="O173:P173"/>
    <mergeCell ref="O171:Q171"/>
    <mergeCell ref="A172:N172"/>
    <mergeCell ref="O172:T172"/>
    <mergeCell ref="A171:E171"/>
    <mergeCell ref="S173:T173"/>
    <mergeCell ref="A174:D174"/>
    <mergeCell ref="J175:N175"/>
    <mergeCell ref="O175:P175"/>
    <mergeCell ref="O174:P174"/>
    <mergeCell ref="Q174:R174"/>
    <mergeCell ref="G174:I174"/>
    <mergeCell ref="R171:T171"/>
    <mergeCell ref="G173:I173"/>
    <mergeCell ref="J173:N173"/>
    <mergeCell ref="A175:D175"/>
    <mergeCell ref="S176:T176"/>
    <mergeCell ref="Q176:R176"/>
    <mergeCell ref="E176:F176"/>
    <mergeCell ref="G176:I176"/>
    <mergeCell ref="O179:P179"/>
    <mergeCell ref="S178:T178"/>
    <mergeCell ref="S179:T179"/>
    <mergeCell ref="E175:F175"/>
    <mergeCell ref="G175:I175"/>
    <mergeCell ref="O181:P181"/>
    <mergeCell ref="E177:F177"/>
    <mergeCell ref="G177:I177"/>
    <mergeCell ref="O177:P177"/>
    <mergeCell ref="Q177:R177"/>
    <mergeCell ref="Q178:R178"/>
    <mergeCell ref="Q179:R179"/>
    <mergeCell ref="Q180:R180"/>
    <mergeCell ref="Q181:R181"/>
    <mergeCell ref="J181:N181"/>
    <mergeCell ref="E178:F178"/>
    <mergeCell ref="G178:I178"/>
    <mergeCell ref="O178:P178"/>
    <mergeCell ref="G180:I180"/>
    <mergeCell ref="J180:N180"/>
    <mergeCell ref="O180:P180"/>
    <mergeCell ref="E180:F180"/>
    <mergeCell ref="J179:N179"/>
    <mergeCell ref="R206:S206"/>
    <mergeCell ref="C201:H201"/>
    <mergeCell ref="K201:L201"/>
    <mergeCell ref="M201:O201"/>
    <mergeCell ref="C202:H202"/>
    <mergeCell ref="C203:H203"/>
    <mergeCell ref="I203:J203"/>
    <mergeCell ref="K203:L203"/>
    <mergeCell ref="M203:O203"/>
    <mergeCell ref="M206:O206"/>
    <mergeCell ref="E182:F182"/>
    <mergeCell ref="G182:I182"/>
    <mergeCell ref="J182:N182"/>
    <mergeCell ref="J183:N183"/>
    <mergeCell ref="O182:P182"/>
    <mergeCell ref="P206:Q206"/>
    <mergeCell ref="Q185:R185"/>
    <mergeCell ref="M186:O186"/>
    <mergeCell ref="R186:T186"/>
    <mergeCell ref="S185:T185"/>
    <mergeCell ref="S182:T182"/>
    <mergeCell ref="M187:O187"/>
    <mergeCell ref="P187:Q187"/>
    <mergeCell ref="R187:S187"/>
    <mergeCell ref="S183:T183"/>
    <mergeCell ref="S184:T184"/>
    <mergeCell ref="Q182:R182"/>
    <mergeCell ref="O183:P183"/>
    <mergeCell ref="G185:I185"/>
    <mergeCell ref="O185:P185"/>
    <mergeCell ref="J185:N185"/>
    <mergeCell ref="K186:L186"/>
    <mergeCell ref="E184:F184"/>
    <mergeCell ref="G184:I184"/>
    <mergeCell ref="J184:N184"/>
    <mergeCell ref="O184:P184"/>
    <mergeCell ref="P186:Q186"/>
    <mergeCell ref="Q184:R184"/>
    <mergeCell ref="A187:B187"/>
    <mergeCell ref="A188:B188"/>
    <mergeCell ref="E185:F185"/>
    <mergeCell ref="K187:L187"/>
    <mergeCell ref="G187:H187"/>
    <mergeCell ref="C187:D187"/>
    <mergeCell ref="C188:D188"/>
    <mergeCell ref="G188:H188"/>
    <mergeCell ref="K188:L188"/>
    <mergeCell ref="G186:J186"/>
    <mergeCell ref="I206:J206"/>
    <mergeCell ref="K206:L206"/>
    <mergeCell ref="C189:D189"/>
    <mergeCell ref="K200:L200"/>
    <mergeCell ref="K189:L189"/>
    <mergeCell ref="C190:D190"/>
    <mergeCell ref="G190:H190"/>
    <mergeCell ref="K190:L190"/>
    <mergeCell ref="I200:J200"/>
    <mergeCell ref="I201:J201"/>
    <mergeCell ref="A189:B189"/>
    <mergeCell ref="M189:O189"/>
    <mergeCell ref="M190:O190"/>
    <mergeCell ref="G189:H189"/>
    <mergeCell ref="M188:O188"/>
    <mergeCell ref="M191:O191"/>
    <mergeCell ref="P191:Q191"/>
    <mergeCell ref="R191:S191"/>
    <mergeCell ref="R188:S188"/>
    <mergeCell ref="R189:S189"/>
    <mergeCell ref="P188:Q188"/>
    <mergeCell ref="P189:Q189"/>
    <mergeCell ref="R190:S190"/>
    <mergeCell ref="P190:Q190"/>
    <mergeCell ref="A193:B193"/>
    <mergeCell ref="G191:H191"/>
    <mergeCell ref="K191:L191"/>
    <mergeCell ref="C193:D193"/>
    <mergeCell ref="G192:H192"/>
    <mergeCell ref="K192:L192"/>
    <mergeCell ref="C191:D191"/>
    <mergeCell ref="G193:H193"/>
    <mergeCell ref="A191:B191"/>
    <mergeCell ref="A192:B192"/>
    <mergeCell ref="R194:S194"/>
    <mergeCell ref="R195:S195"/>
    <mergeCell ref="C194:D194"/>
    <mergeCell ref="G194:H194"/>
    <mergeCell ref="K194:L194"/>
    <mergeCell ref="P194:Q194"/>
    <mergeCell ref="G195:H195"/>
    <mergeCell ref="K195:L195"/>
    <mergeCell ref="M195:O195"/>
    <mergeCell ref="M194:O194"/>
    <mergeCell ref="R196:S196"/>
    <mergeCell ref="C196:D196"/>
    <mergeCell ref="G196:H196"/>
    <mergeCell ref="K196:L196"/>
    <mergeCell ref="P196:Q196"/>
    <mergeCell ref="M196:O196"/>
    <mergeCell ref="R199:S199"/>
    <mergeCell ref="K198:L198"/>
    <mergeCell ref="M198:O198"/>
    <mergeCell ref="C199:H199"/>
    <mergeCell ref="I199:J199"/>
    <mergeCell ref="P198:Q198"/>
    <mergeCell ref="K199:L199"/>
    <mergeCell ref="I198:J198"/>
    <mergeCell ref="R198:T198"/>
    <mergeCell ref="M199:O199"/>
    <mergeCell ref="P197:Q197"/>
    <mergeCell ref="A194:B194"/>
    <mergeCell ref="A195:B195"/>
    <mergeCell ref="A196:B196"/>
    <mergeCell ref="G197:H197"/>
    <mergeCell ref="K197:L197"/>
    <mergeCell ref="M197:O197"/>
    <mergeCell ref="P195:Q195"/>
    <mergeCell ref="A197:B197"/>
    <mergeCell ref="C195:D195"/>
    <mergeCell ref="A179:D179"/>
    <mergeCell ref="A180:D180"/>
    <mergeCell ref="A181:D181"/>
    <mergeCell ref="C197:D197"/>
    <mergeCell ref="A190:B190"/>
    <mergeCell ref="A182:D182"/>
    <mergeCell ref="A183:D183"/>
    <mergeCell ref="A184:D184"/>
    <mergeCell ref="A185:D185"/>
    <mergeCell ref="C186:F186"/>
    <mergeCell ref="I202:J202"/>
    <mergeCell ref="M200:O200"/>
    <mergeCell ref="P199:Q199"/>
    <mergeCell ref="A176:D176"/>
    <mergeCell ref="A177:D177"/>
    <mergeCell ref="A178:D178"/>
    <mergeCell ref="C192:D192"/>
    <mergeCell ref="K202:L202"/>
    <mergeCell ref="M202:O202"/>
    <mergeCell ref="A198:H198"/>
    <mergeCell ref="K205:L205"/>
    <mergeCell ref="M205:O205"/>
    <mergeCell ref="I205:J205"/>
    <mergeCell ref="C204:H204"/>
    <mergeCell ref="I204:J204"/>
    <mergeCell ref="K204:L204"/>
    <mergeCell ref="M204:O204"/>
    <mergeCell ref="P205:Q205"/>
    <mergeCell ref="R200:S200"/>
    <mergeCell ref="P201:Q201"/>
    <mergeCell ref="P203:Q203"/>
    <mergeCell ref="P204:Q204"/>
    <mergeCell ref="R205:S205"/>
    <mergeCell ref="P202:Q202"/>
    <mergeCell ref="R208:S208"/>
    <mergeCell ref="R210:S210"/>
    <mergeCell ref="I208:J208"/>
    <mergeCell ref="K208:L208"/>
    <mergeCell ref="M208:O208"/>
    <mergeCell ref="P208:Q208"/>
    <mergeCell ref="P210:Q210"/>
    <mergeCell ref="R209:S209"/>
    <mergeCell ref="M207:O207"/>
    <mergeCell ref="A210:H210"/>
    <mergeCell ref="I210:J210"/>
    <mergeCell ref="K210:L210"/>
    <mergeCell ref="M210:O210"/>
    <mergeCell ref="I207:J207"/>
    <mergeCell ref="I209:J209"/>
    <mergeCell ref="K207:L207"/>
    <mergeCell ref="C208:H208"/>
    <mergeCell ref="F275:I275"/>
    <mergeCell ref="J275:M275"/>
    <mergeCell ref="O275:T275"/>
    <mergeCell ref="A276:E276"/>
    <mergeCell ref="F276:H276"/>
    <mergeCell ref="I276:J276"/>
    <mergeCell ref="K276:T276"/>
    <mergeCell ref="A275:E275"/>
    <mergeCell ref="O277:T277"/>
    <mergeCell ref="A278:E278"/>
    <mergeCell ref="F278:I278"/>
    <mergeCell ref="K278:N278"/>
    <mergeCell ref="O278:S278"/>
    <mergeCell ref="A277:E277"/>
    <mergeCell ref="I277:J277"/>
    <mergeCell ref="M277:N277"/>
    <mergeCell ref="A279:E279"/>
    <mergeCell ref="F279:N279"/>
    <mergeCell ref="O279:Q279"/>
    <mergeCell ref="R279:T279"/>
    <mergeCell ref="A280:N280"/>
    <mergeCell ref="O280:T280"/>
    <mergeCell ref="Q282:R282"/>
    <mergeCell ref="S282:T282"/>
    <mergeCell ref="A281:D281"/>
    <mergeCell ref="E281:F281"/>
    <mergeCell ref="G281:I281"/>
    <mergeCell ref="J281:N281"/>
    <mergeCell ref="O281:P281"/>
    <mergeCell ref="Q281:R281"/>
    <mergeCell ref="G283:I283"/>
    <mergeCell ref="J283:N283"/>
    <mergeCell ref="O283:P283"/>
    <mergeCell ref="Q283:R283"/>
    <mergeCell ref="S281:T281"/>
    <mergeCell ref="A282:D282"/>
    <mergeCell ref="E282:F282"/>
    <mergeCell ref="G282:I282"/>
    <mergeCell ref="J282:N282"/>
    <mergeCell ref="O282:P282"/>
    <mergeCell ref="S283:T283"/>
    <mergeCell ref="A284:D284"/>
    <mergeCell ref="E284:F284"/>
    <mergeCell ref="G284:I284"/>
    <mergeCell ref="J284:N284"/>
    <mergeCell ref="O284:P284"/>
    <mergeCell ref="Q284:R284"/>
    <mergeCell ref="S284:T284"/>
    <mergeCell ref="A283:D283"/>
    <mergeCell ref="E283:F283"/>
    <mergeCell ref="Q286:R286"/>
    <mergeCell ref="S286:T286"/>
    <mergeCell ref="A285:D285"/>
    <mergeCell ref="E285:F285"/>
    <mergeCell ref="G285:I285"/>
    <mergeCell ref="J285:N285"/>
    <mergeCell ref="O285:P285"/>
    <mergeCell ref="Q285:R285"/>
    <mergeCell ref="G287:I287"/>
    <mergeCell ref="J287:N287"/>
    <mergeCell ref="O287:P287"/>
    <mergeCell ref="Q287:R287"/>
    <mergeCell ref="S285:T285"/>
    <mergeCell ref="A286:D286"/>
    <mergeCell ref="E286:F286"/>
    <mergeCell ref="G286:I286"/>
    <mergeCell ref="J286:N286"/>
    <mergeCell ref="O286:P286"/>
    <mergeCell ref="S287:T287"/>
    <mergeCell ref="A288:D288"/>
    <mergeCell ref="E288:F288"/>
    <mergeCell ref="G288:I288"/>
    <mergeCell ref="J288:N288"/>
    <mergeCell ref="O288:P288"/>
    <mergeCell ref="Q288:R288"/>
    <mergeCell ref="S288:T288"/>
    <mergeCell ref="A287:D287"/>
    <mergeCell ref="E287:F287"/>
    <mergeCell ref="Q290:R290"/>
    <mergeCell ref="S290:T290"/>
    <mergeCell ref="A289:D289"/>
    <mergeCell ref="E289:F289"/>
    <mergeCell ref="G289:I289"/>
    <mergeCell ref="J289:N289"/>
    <mergeCell ref="O289:P289"/>
    <mergeCell ref="Q289:R289"/>
    <mergeCell ref="G291:I291"/>
    <mergeCell ref="J291:N291"/>
    <mergeCell ref="O291:P291"/>
    <mergeCell ref="Q291:R291"/>
    <mergeCell ref="S289:T289"/>
    <mergeCell ref="A290:D290"/>
    <mergeCell ref="E290:F290"/>
    <mergeCell ref="G290:I290"/>
    <mergeCell ref="J290:N290"/>
    <mergeCell ref="O290:P290"/>
    <mergeCell ref="S291:T291"/>
    <mergeCell ref="A292:D292"/>
    <mergeCell ref="E292:F292"/>
    <mergeCell ref="G292:I292"/>
    <mergeCell ref="J292:N292"/>
    <mergeCell ref="O292:P292"/>
    <mergeCell ref="Q292:R292"/>
    <mergeCell ref="S292:T292"/>
    <mergeCell ref="A291:D291"/>
    <mergeCell ref="E291:F291"/>
    <mergeCell ref="P294:Q294"/>
    <mergeCell ref="R294:T294"/>
    <mergeCell ref="A293:D293"/>
    <mergeCell ref="E293:F293"/>
    <mergeCell ref="G293:I293"/>
    <mergeCell ref="J293:N293"/>
    <mergeCell ref="O293:P293"/>
    <mergeCell ref="Q293:R293"/>
    <mergeCell ref="G295:H295"/>
    <mergeCell ref="K295:L295"/>
    <mergeCell ref="M295:O295"/>
    <mergeCell ref="P295:Q295"/>
    <mergeCell ref="S293:T293"/>
    <mergeCell ref="A294:B294"/>
    <mergeCell ref="C294:F294"/>
    <mergeCell ref="G294:J294"/>
    <mergeCell ref="K294:L294"/>
    <mergeCell ref="M294:O294"/>
    <mergeCell ref="R295:S295"/>
    <mergeCell ref="A296:B296"/>
    <mergeCell ref="C296:D296"/>
    <mergeCell ref="G296:H296"/>
    <mergeCell ref="K296:L296"/>
    <mergeCell ref="M296:O296"/>
    <mergeCell ref="P296:Q296"/>
    <mergeCell ref="R296:S296"/>
    <mergeCell ref="A295:B295"/>
    <mergeCell ref="C295:D295"/>
    <mergeCell ref="P298:Q298"/>
    <mergeCell ref="R298:S298"/>
    <mergeCell ref="A297:B297"/>
    <mergeCell ref="C297:D297"/>
    <mergeCell ref="G297:H297"/>
    <mergeCell ref="K297:L297"/>
    <mergeCell ref="M297:O297"/>
    <mergeCell ref="P297:Q297"/>
    <mergeCell ref="G299:H299"/>
    <mergeCell ref="K299:L299"/>
    <mergeCell ref="M299:O299"/>
    <mergeCell ref="P299:Q299"/>
    <mergeCell ref="R297:S297"/>
    <mergeCell ref="A298:B298"/>
    <mergeCell ref="C298:D298"/>
    <mergeCell ref="G298:H298"/>
    <mergeCell ref="K298:L298"/>
    <mergeCell ref="M298:O298"/>
    <mergeCell ref="R299:S299"/>
    <mergeCell ref="A300:B300"/>
    <mergeCell ref="C300:D300"/>
    <mergeCell ref="G300:H300"/>
    <mergeCell ref="K300:L300"/>
    <mergeCell ref="M300:O300"/>
    <mergeCell ref="P300:Q300"/>
    <mergeCell ref="R300:S300"/>
    <mergeCell ref="A299:B299"/>
    <mergeCell ref="C299:D299"/>
    <mergeCell ref="A301:B301"/>
    <mergeCell ref="C301:D301"/>
    <mergeCell ref="G301:H301"/>
    <mergeCell ref="K301:L301"/>
    <mergeCell ref="M301:O301"/>
    <mergeCell ref="P301:Q301"/>
    <mergeCell ref="R301:S301"/>
    <mergeCell ref="P302:Q302"/>
    <mergeCell ref="R302:S302"/>
    <mergeCell ref="A303:B303"/>
    <mergeCell ref="C303:D303"/>
    <mergeCell ref="G303:H303"/>
    <mergeCell ref="K303:L303"/>
    <mergeCell ref="M303:O303"/>
    <mergeCell ref="P303:Q303"/>
    <mergeCell ref="R303:S303"/>
    <mergeCell ref="A302:B302"/>
    <mergeCell ref="G304:H304"/>
    <mergeCell ref="K304:L304"/>
    <mergeCell ref="M302:O302"/>
    <mergeCell ref="C302:D302"/>
    <mergeCell ref="G302:H302"/>
    <mergeCell ref="K302:L302"/>
    <mergeCell ref="M304:O304"/>
    <mergeCell ref="P304:Q304"/>
    <mergeCell ref="R304:S304"/>
    <mergeCell ref="A305:B305"/>
    <mergeCell ref="C305:D305"/>
    <mergeCell ref="G305:H305"/>
    <mergeCell ref="K305:L305"/>
    <mergeCell ref="M305:O305"/>
    <mergeCell ref="P305:Q305"/>
    <mergeCell ref="A304:B304"/>
    <mergeCell ref="C304:D304"/>
    <mergeCell ref="A306:H306"/>
    <mergeCell ref="I306:J306"/>
    <mergeCell ref="K306:L306"/>
    <mergeCell ref="C307:H307"/>
    <mergeCell ref="I307:J307"/>
    <mergeCell ref="K307:L307"/>
    <mergeCell ref="P308:Q308"/>
    <mergeCell ref="R308:S308"/>
    <mergeCell ref="R306:T306"/>
    <mergeCell ref="M310:O310"/>
    <mergeCell ref="P309:Q309"/>
    <mergeCell ref="P310:Q310"/>
    <mergeCell ref="M307:O307"/>
    <mergeCell ref="P306:Q306"/>
    <mergeCell ref="P307:Q307"/>
    <mergeCell ref="R307:S307"/>
    <mergeCell ref="C308:H308"/>
    <mergeCell ref="I308:J308"/>
    <mergeCell ref="C309:H309"/>
    <mergeCell ref="I309:J309"/>
    <mergeCell ref="K309:L309"/>
    <mergeCell ref="M309:O309"/>
    <mergeCell ref="K308:L308"/>
    <mergeCell ref="M308:O308"/>
    <mergeCell ref="C311:H311"/>
    <mergeCell ref="I311:J311"/>
    <mergeCell ref="K311:L311"/>
    <mergeCell ref="M311:O311"/>
    <mergeCell ref="I310:J310"/>
    <mergeCell ref="K310:L310"/>
    <mergeCell ref="P313:Q313"/>
    <mergeCell ref="P311:Q311"/>
    <mergeCell ref="P312:Q312"/>
    <mergeCell ref="R313:S313"/>
    <mergeCell ref="C312:H312"/>
    <mergeCell ref="I312:J312"/>
    <mergeCell ref="C313:H313"/>
    <mergeCell ref="I313:J313"/>
    <mergeCell ref="K313:L313"/>
    <mergeCell ref="M313:O313"/>
    <mergeCell ref="K312:L312"/>
    <mergeCell ref="M312:O312"/>
    <mergeCell ref="R318:S318"/>
    <mergeCell ref="I316:J316"/>
    <mergeCell ref="K316:L316"/>
    <mergeCell ref="M316:O316"/>
    <mergeCell ref="R317:S317"/>
    <mergeCell ref="I318:J318"/>
    <mergeCell ref="R314:S314"/>
    <mergeCell ref="P316:Q316"/>
    <mergeCell ref="R316:S316"/>
    <mergeCell ref="R315:S315"/>
    <mergeCell ref="P315:Q315"/>
    <mergeCell ref="A114:E114"/>
    <mergeCell ref="F114:H114"/>
    <mergeCell ref="M319:O319"/>
    <mergeCell ref="K318:L318"/>
    <mergeCell ref="M318:O318"/>
    <mergeCell ref="A314:H314"/>
    <mergeCell ref="I314:J314"/>
    <mergeCell ref="K314:L314"/>
    <mergeCell ref="M314:O314"/>
    <mergeCell ref="C310:H310"/>
    <mergeCell ref="C110:Q110"/>
    <mergeCell ref="A113:E113"/>
    <mergeCell ref="F113:I113"/>
    <mergeCell ref="J113:M113"/>
    <mergeCell ref="O113:T113"/>
    <mergeCell ref="I114:J114"/>
    <mergeCell ref="K114:T114"/>
    <mergeCell ref="F116:I116"/>
    <mergeCell ref="K116:N116"/>
    <mergeCell ref="O116:S116"/>
    <mergeCell ref="K115:L115"/>
    <mergeCell ref="A115:E115"/>
    <mergeCell ref="I115:J115"/>
    <mergeCell ref="Q120:R120"/>
    <mergeCell ref="S120:T120"/>
    <mergeCell ref="A117:E117"/>
    <mergeCell ref="F117:N117"/>
    <mergeCell ref="O117:Q117"/>
    <mergeCell ref="R117:T117"/>
    <mergeCell ref="A119:D119"/>
    <mergeCell ref="E119:F119"/>
    <mergeCell ref="G119:I119"/>
    <mergeCell ref="J119:N119"/>
    <mergeCell ref="G121:I121"/>
    <mergeCell ref="J121:N121"/>
    <mergeCell ref="O121:P121"/>
    <mergeCell ref="Q121:R121"/>
    <mergeCell ref="S119:T119"/>
    <mergeCell ref="A120:D120"/>
    <mergeCell ref="E120:F120"/>
    <mergeCell ref="G120:I120"/>
    <mergeCell ref="J120:N120"/>
    <mergeCell ref="O120:P120"/>
    <mergeCell ref="S121:T121"/>
    <mergeCell ref="A122:D122"/>
    <mergeCell ref="E122:F122"/>
    <mergeCell ref="G122:I122"/>
    <mergeCell ref="J122:N122"/>
    <mergeCell ref="O122:P122"/>
    <mergeCell ref="Q122:R122"/>
    <mergeCell ref="S122:T122"/>
    <mergeCell ref="A121:D121"/>
    <mergeCell ref="E121:F121"/>
    <mergeCell ref="Q124:R124"/>
    <mergeCell ref="S124:T124"/>
    <mergeCell ref="A123:D123"/>
    <mergeCell ref="E123:F123"/>
    <mergeCell ref="G123:I123"/>
    <mergeCell ref="J123:N123"/>
    <mergeCell ref="O123:P123"/>
    <mergeCell ref="Q123:R123"/>
    <mergeCell ref="G125:I125"/>
    <mergeCell ref="J125:N125"/>
    <mergeCell ref="O125:P125"/>
    <mergeCell ref="Q125:R125"/>
    <mergeCell ref="S123:T123"/>
    <mergeCell ref="A124:D124"/>
    <mergeCell ref="E124:F124"/>
    <mergeCell ref="G124:I124"/>
    <mergeCell ref="J124:N124"/>
    <mergeCell ref="O124:P124"/>
    <mergeCell ref="S125:T125"/>
    <mergeCell ref="A126:D126"/>
    <mergeCell ref="E126:F126"/>
    <mergeCell ref="G126:I126"/>
    <mergeCell ref="J126:N126"/>
    <mergeCell ref="O126:P126"/>
    <mergeCell ref="Q126:R126"/>
    <mergeCell ref="S126:T126"/>
    <mergeCell ref="A125:D125"/>
    <mergeCell ref="E125:F125"/>
    <mergeCell ref="Q128:R128"/>
    <mergeCell ref="S128:T128"/>
    <mergeCell ref="A127:D127"/>
    <mergeCell ref="E127:F127"/>
    <mergeCell ref="G127:I127"/>
    <mergeCell ref="J127:N127"/>
    <mergeCell ref="O127:P127"/>
    <mergeCell ref="Q127:R127"/>
    <mergeCell ref="G129:I129"/>
    <mergeCell ref="J129:N129"/>
    <mergeCell ref="O129:P129"/>
    <mergeCell ref="Q129:R129"/>
    <mergeCell ref="S127:T127"/>
    <mergeCell ref="A128:D128"/>
    <mergeCell ref="E128:F128"/>
    <mergeCell ref="G128:I128"/>
    <mergeCell ref="J128:N128"/>
    <mergeCell ref="O128:P128"/>
    <mergeCell ref="S129:T129"/>
    <mergeCell ref="A130:D130"/>
    <mergeCell ref="E130:F130"/>
    <mergeCell ref="G130:I130"/>
    <mergeCell ref="J130:N130"/>
    <mergeCell ref="O130:P130"/>
    <mergeCell ref="Q130:R130"/>
    <mergeCell ref="S130:T130"/>
    <mergeCell ref="A129:D129"/>
    <mergeCell ref="E129:F129"/>
    <mergeCell ref="P132:Q132"/>
    <mergeCell ref="R132:T132"/>
    <mergeCell ref="A131:D131"/>
    <mergeCell ref="E131:F131"/>
    <mergeCell ref="G131:I131"/>
    <mergeCell ref="J131:N131"/>
    <mergeCell ref="O131:P131"/>
    <mergeCell ref="Q131:R131"/>
    <mergeCell ref="G133:H133"/>
    <mergeCell ref="K133:L133"/>
    <mergeCell ref="M133:O133"/>
    <mergeCell ref="P133:Q133"/>
    <mergeCell ref="S131:T131"/>
    <mergeCell ref="A132:B132"/>
    <mergeCell ref="C132:F132"/>
    <mergeCell ref="G132:J132"/>
    <mergeCell ref="K132:L132"/>
    <mergeCell ref="M132:O132"/>
    <mergeCell ref="R133:S133"/>
    <mergeCell ref="A134:B134"/>
    <mergeCell ref="C134:D134"/>
    <mergeCell ref="G134:H134"/>
    <mergeCell ref="K134:L134"/>
    <mergeCell ref="M134:O134"/>
    <mergeCell ref="P134:Q134"/>
    <mergeCell ref="R134:S134"/>
    <mergeCell ref="A133:B133"/>
    <mergeCell ref="C133:D133"/>
    <mergeCell ref="P136:Q136"/>
    <mergeCell ref="R136:S136"/>
    <mergeCell ref="A135:B135"/>
    <mergeCell ref="C135:D135"/>
    <mergeCell ref="G135:H135"/>
    <mergeCell ref="K135:L135"/>
    <mergeCell ref="M135:O135"/>
    <mergeCell ref="P135:Q135"/>
    <mergeCell ref="G137:H137"/>
    <mergeCell ref="K137:L137"/>
    <mergeCell ref="M137:O137"/>
    <mergeCell ref="P137:Q137"/>
    <mergeCell ref="R135:S135"/>
    <mergeCell ref="A136:B136"/>
    <mergeCell ref="C136:D136"/>
    <mergeCell ref="G136:H136"/>
    <mergeCell ref="K136:L136"/>
    <mergeCell ref="M136:O136"/>
    <mergeCell ref="R137:S137"/>
    <mergeCell ref="A138:B138"/>
    <mergeCell ref="C138:D138"/>
    <mergeCell ref="G138:H138"/>
    <mergeCell ref="K138:L138"/>
    <mergeCell ref="M138:O138"/>
    <mergeCell ref="P138:Q138"/>
    <mergeCell ref="R138:S138"/>
    <mergeCell ref="A137:B137"/>
    <mergeCell ref="C137:D137"/>
    <mergeCell ref="A139:B139"/>
    <mergeCell ref="C139:D139"/>
    <mergeCell ref="G139:H139"/>
    <mergeCell ref="K139:L139"/>
    <mergeCell ref="M139:O139"/>
    <mergeCell ref="P139:Q139"/>
    <mergeCell ref="R139:S139"/>
    <mergeCell ref="P140:Q140"/>
    <mergeCell ref="R140:S140"/>
    <mergeCell ref="P141:Q141"/>
    <mergeCell ref="R141:S141"/>
    <mergeCell ref="A140:B140"/>
    <mergeCell ref="A141:B141"/>
    <mergeCell ref="C141:D141"/>
    <mergeCell ref="G141:H141"/>
    <mergeCell ref="K141:L141"/>
    <mergeCell ref="A142:B142"/>
    <mergeCell ref="C142:D142"/>
    <mergeCell ref="G142:H142"/>
    <mergeCell ref="K142:L142"/>
    <mergeCell ref="M140:O140"/>
    <mergeCell ref="C140:D140"/>
    <mergeCell ref="G140:H140"/>
    <mergeCell ref="K140:L140"/>
    <mergeCell ref="M142:O142"/>
    <mergeCell ref="M141:O141"/>
    <mergeCell ref="A143:B143"/>
    <mergeCell ref="C143:D143"/>
    <mergeCell ref="G143:H143"/>
    <mergeCell ref="K143:L143"/>
    <mergeCell ref="M143:O143"/>
    <mergeCell ref="P143:Q143"/>
    <mergeCell ref="K145:L145"/>
    <mergeCell ref="M145:O145"/>
    <mergeCell ref="P142:Q142"/>
    <mergeCell ref="R142:S142"/>
    <mergeCell ref="I144:J144"/>
    <mergeCell ref="K144:L144"/>
    <mergeCell ref="R143:S143"/>
    <mergeCell ref="R144:S144"/>
    <mergeCell ref="P145:Q145"/>
    <mergeCell ref="R145:S145"/>
    <mergeCell ref="M144:O144"/>
    <mergeCell ref="P144:Q144"/>
    <mergeCell ref="P147:Q147"/>
    <mergeCell ref="R147:S147"/>
    <mergeCell ref="R146:S146"/>
    <mergeCell ref="M146:O146"/>
    <mergeCell ref="I147:J147"/>
    <mergeCell ref="K147:L147"/>
    <mergeCell ref="M147:O147"/>
    <mergeCell ref="P146:Q146"/>
    <mergeCell ref="C146:H146"/>
    <mergeCell ref="I146:J146"/>
    <mergeCell ref="K146:L146"/>
    <mergeCell ref="C148:H148"/>
    <mergeCell ref="I148:J148"/>
    <mergeCell ref="K148:L148"/>
    <mergeCell ref="M148:O148"/>
    <mergeCell ref="P150:Q150"/>
    <mergeCell ref="R150:S150"/>
    <mergeCell ref="C149:H149"/>
    <mergeCell ref="I149:J149"/>
    <mergeCell ref="K149:L149"/>
    <mergeCell ref="M149:O149"/>
    <mergeCell ref="P148:Q148"/>
    <mergeCell ref="R148:S148"/>
    <mergeCell ref="P149:Q149"/>
    <mergeCell ref="R149:S149"/>
    <mergeCell ref="P151:Q151"/>
    <mergeCell ref="R151:S151"/>
    <mergeCell ref="C150:H150"/>
    <mergeCell ref="I150:J150"/>
    <mergeCell ref="C151:H151"/>
    <mergeCell ref="I151:J151"/>
    <mergeCell ref="K151:L151"/>
    <mergeCell ref="M151:O151"/>
    <mergeCell ref="K150:L150"/>
    <mergeCell ref="M150:O150"/>
    <mergeCell ref="R156:S156"/>
    <mergeCell ref="I155:J155"/>
    <mergeCell ref="K155:L155"/>
    <mergeCell ref="M155:O155"/>
    <mergeCell ref="P152:Q152"/>
    <mergeCell ref="R152:S152"/>
    <mergeCell ref="M153:O153"/>
    <mergeCell ref="P153:Q153"/>
    <mergeCell ref="R153:S153"/>
    <mergeCell ref="M154:O154"/>
    <mergeCell ref="M157:O157"/>
    <mergeCell ref="K156:L156"/>
    <mergeCell ref="A152:H152"/>
    <mergeCell ref="I152:J152"/>
    <mergeCell ref="K152:L152"/>
    <mergeCell ref="M152:O152"/>
    <mergeCell ref="A160:G160"/>
    <mergeCell ref="H160:K160"/>
    <mergeCell ref="P155:Q155"/>
    <mergeCell ref="R155:S155"/>
    <mergeCell ref="R157:S157"/>
    <mergeCell ref="A156:H156"/>
    <mergeCell ref="I156:J156"/>
    <mergeCell ref="A157:H157"/>
    <mergeCell ref="I157:J157"/>
    <mergeCell ref="K157:L157"/>
    <mergeCell ref="C218:Q218"/>
    <mergeCell ref="A221:E221"/>
    <mergeCell ref="F221:I221"/>
    <mergeCell ref="J221:M221"/>
    <mergeCell ref="O221:T221"/>
    <mergeCell ref="M169:N169"/>
    <mergeCell ref="P211:Q211"/>
    <mergeCell ref="R211:S211"/>
    <mergeCell ref="A211:H211"/>
    <mergeCell ref="I211:J211"/>
    <mergeCell ref="A222:E222"/>
    <mergeCell ref="F222:H222"/>
    <mergeCell ref="I222:J222"/>
    <mergeCell ref="K222:T222"/>
    <mergeCell ref="O223:T223"/>
    <mergeCell ref="A224:E224"/>
    <mergeCell ref="F224:I224"/>
    <mergeCell ref="K224:N224"/>
    <mergeCell ref="O224:S224"/>
    <mergeCell ref="K223:L223"/>
    <mergeCell ref="A223:E223"/>
    <mergeCell ref="I223:J223"/>
    <mergeCell ref="M223:N223"/>
    <mergeCell ref="A225:E225"/>
    <mergeCell ref="F225:N225"/>
    <mergeCell ref="O225:Q225"/>
    <mergeCell ref="R225:T225"/>
    <mergeCell ref="A226:N226"/>
    <mergeCell ref="O226:T226"/>
    <mergeCell ref="A227:D227"/>
    <mergeCell ref="E227:F227"/>
    <mergeCell ref="G227:I227"/>
    <mergeCell ref="J227:N227"/>
    <mergeCell ref="O227:P227"/>
    <mergeCell ref="Q227:R227"/>
    <mergeCell ref="S227:T227"/>
    <mergeCell ref="Q229:R229"/>
    <mergeCell ref="S229:T229"/>
    <mergeCell ref="A228:D228"/>
    <mergeCell ref="E228:F228"/>
    <mergeCell ref="G228:I228"/>
    <mergeCell ref="J228:N228"/>
    <mergeCell ref="O228:P228"/>
    <mergeCell ref="Q228:R228"/>
    <mergeCell ref="G230:I230"/>
    <mergeCell ref="J230:N230"/>
    <mergeCell ref="O230:P230"/>
    <mergeCell ref="Q230:R230"/>
    <mergeCell ref="S228:T228"/>
    <mergeCell ref="A229:D229"/>
    <mergeCell ref="E229:F229"/>
    <mergeCell ref="G229:I229"/>
    <mergeCell ref="J229:N229"/>
    <mergeCell ref="O229:P229"/>
    <mergeCell ref="S230:T230"/>
    <mergeCell ref="A231:D231"/>
    <mergeCell ref="E231:F231"/>
    <mergeCell ref="G231:I231"/>
    <mergeCell ref="J231:N231"/>
    <mergeCell ref="O231:P231"/>
    <mergeCell ref="Q231:R231"/>
    <mergeCell ref="S231:T231"/>
    <mergeCell ref="A230:D230"/>
    <mergeCell ref="E230:F230"/>
    <mergeCell ref="Q233:R233"/>
    <mergeCell ref="S233:T233"/>
    <mergeCell ref="A232:D232"/>
    <mergeCell ref="E232:F232"/>
    <mergeCell ref="G232:I232"/>
    <mergeCell ref="J232:N232"/>
    <mergeCell ref="O232:P232"/>
    <mergeCell ref="Q232:R232"/>
    <mergeCell ref="G234:I234"/>
    <mergeCell ref="J234:N234"/>
    <mergeCell ref="O234:P234"/>
    <mergeCell ref="Q234:R234"/>
    <mergeCell ref="S232:T232"/>
    <mergeCell ref="A233:D233"/>
    <mergeCell ref="E233:F233"/>
    <mergeCell ref="G233:I233"/>
    <mergeCell ref="J233:N233"/>
    <mergeCell ref="O233:P233"/>
    <mergeCell ref="S234:T234"/>
    <mergeCell ref="A235:D235"/>
    <mergeCell ref="E235:F235"/>
    <mergeCell ref="G235:I235"/>
    <mergeCell ref="J235:N235"/>
    <mergeCell ref="O235:P235"/>
    <mergeCell ref="Q235:R235"/>
    <mergeCell ref="S235:T235"/>
    <mergeCell ref="A234:D234"/>
    <mergeCell ref="E234:F234"/>
    <mergeCell ref="Q237:R237"/>
    <mergeCell ref="S237:T237"/>
    <mergeCell ref="A236:D236"/>
    <mergeCell ref="E236:F236"/>
    <mergeCell ref="G236:I236"/>
    <mergeCell ref="J236:N236"/>
    <mergeCell ref="O236:P236"/>
    <mergeCell ref="Q236:R236"/>
    <mergeCell ref="G238:I238"/>
    <mergeCell ref="J238:N238"/>
    <mergeCell ref="O238:P238"/>
    <mergeCell ref="Q238:R238"/>
    <mergeCell ref="S236:T236"/>
    <mergeCell ref="A237:D237"/>
    <mergeCell ref="E237:F237"/>
    <mergeCell ref="G237:I237"/>
    <mergeCell ref="J237:N237"/>
    <mergeCell ref="O237:P237"/>
    <mergeCell ref="S238:T238"/>
    <mergeCell ref="A239:D239"/>
    <mergeCell ref="E239:F239"/>
    <mergeCell ref="G239:I239"/>
    <mergeCell ref="J239:N239"/>
    <mergeCell ref="O239:P239"/>
    <mergeCell ref="Q239:R239"/>
    <mergeCell ref="S239:T239"/>
    <mergeCell ref="A238:D238"/>
    <mergeCell ref="E238:F238"/>
    <mergeCell ref="P241:Q241"/>
    <mergeCell ref="R241:S241"/>
    <mergeCell ref="A240:B240"/>
    <mergeCell ref="C240:F240"/>
    <mergeCell ref="G240:J240"/>
    <mergeCell ref="K240:L240"/>
    <mergeCell ref="M240:O240"/>
    <mergeCell ref="P240:Q240"/>
    <mergeCell ref="G242:H242"/>
    <mergeCell ref="K242:L242"/>
    <mergeCell ref="M242:O242"/>
    <mergeCell ref="P242:Q242"/>
    <mergeCell ref="R240:T240"/>
    <mergeCell ref="A241:B241"/>
    <mergeCell ref="C241:D241"/>
    <mergeCell ref="G241:H241"/>
    <mergeCell ref="K241:L241"/>
    <mergeCell ref="M241:O241"/>
    <mergeCell ref="R242:S242"/>
    <mergeCell ref="A243:B243"/>
    <mergeCell ref="C243:D243"/>
    <mergeCell ref="G243:H243"/>
    <mergeCell ref="K243:L243"/>
    <mergeCell ref="M243:O243"/>
    <mergeCell ref="P243:Q243"/>
    <mergeCell ref="R243:S243"/>
    <mergeCell ref="A242:B242"/>
    <mergeCell ref="C242:D242"/>
    <mergeCell ref="P245:Q245"/>
    <mergeCell ref="R245:S245"/>
    <mergeCell ref="A244:B244"/>
    <mergeCell ref="C244:D244"/>
    <mergeCell ref="G244:H244"/>
    <mergeCell ref="K244:L244"/>
    <mergeCell ref="M244:O244"/>
    <mergeCell ref="P244:Q244"/>
    <mergeCell ref="G246:H246"/>
    <mergeCell ref="K246:L246"/>
    <mergeCell ref="M246:O246"/>
    <mergeCell ref="P246:Q246"/>
    <mergeCell ref="R244:S244"/>
    <mergeCell ref="A245:B245"/>
    <mergeCell ref="C245:D245"/>
    <mergeCell ref="G245:H245"/>
    <mergeCell ref="K245:L245"/>
    <mergeCell ref="M245:O245"/>
    <mergeCell ref="R246:S246"/>
    <mergeCell ref="A247:B247"/>
    <mergeCell ref="C247:D247"/>
    <mergeCell ref="G247:H247"/>
    <mergeCell ref="K247:L247"/>
    <mergeCell ref="M247:O247"/>
    <mergeCell ref="P247:Q247"/>
    <mergeCell ref="R247:S247"/>
    <mergeCell ref="A246:B246"/>
    <mergeCell ref="C246:D246"/>
    <mergeCell ref="P249:Q249"/>
    <mergeCell ref="R249:S249"/>
    <mergeCell ref="A248:B248"/>
    <mergeCell ref="C248:D248"/>
    <mergeCell ref="G248:H248"/>
    <mergeCell ref="K248:L248"/>
    <mergeCell ref="M248:O248"/>
    <mergeCell ref="P248:Q248"/>
    <mergeCell ref="G250:H250"/>
    <mergeCell ref="K250:L250"/>
    <mergeCell ref="M250:O250"/>
    <mergeCell ref="P250:Q250"/>
    <mergeCell ref="R248:S248"/>
    <mergeCell ref="A249:B249"/>
    <mergeCell ref="C249:D249"/>
    <mergeCell ref="G249:H249"/>
    <mergeCell ref="K249:L249"/>
    <mergeCell ref="M249:O249"/>
    <mergeCell ref="R250:S250"/>
    <mergeCell ref="A251:B251"/>
    <mergeCell ref="C251:D251"/>
    <mergeCell ref="G251:H251"/>
    <mergeCell ref="K251:L251"/>
    <mergeCell ref="M251:O251"/>
    <mergeCell ref="P251:Q251"/>
    <mergeCell ref="R251:S251"/>
    <mergeCell ref="A250:B250"/>
    <mergeCell ref="C250:D250"/>
    <mergeCell ref="A252:H252"/>
    <mergeCell ref="I252:J252"/>
    <mergeCell ref="K252:L252"/>
    <mergeCell ref="M252:O252"/>
    <mergeCell ref="P254:Q254"/>
    <mergeCell ref="R254:S254"/>
    <mergeCell ref="C253:H253"/>
    <mergeCell ref="I253:J253"/>
    <mergeCell ref="K253:L253"/>
    <mergeCell ref="M253:O253"/>
    <mergeCell ref="P252:Q252"/>
    <mergeCell ref="R252:S252"/>
    <mergeCell ref="P253:Q253"/>
    <mergeCell ref="R253:S253"/>
    <mergeCell ref="P255:Q255"/>
    <mergeCell ref="R255:S255"/>
    <mergeCell ref="C254:H254"/>
    <mergeCell ref="I254:J254"/>
    <mergeCell ref="C255:H255"/>
    <mergeCell ref="I255:J255"/>
    <mergeCell ref="K255:L255"/>
    <mergeCell ref="M255:O255"/>
    <mergeCell ref="K254:L254"/>
    <mergeCell ref="M254:O254"/>
    <mergeCell ref="C256:H256"/>
    <mergeCell ref="I256:J256"/>
    <mergeCell ref="K256:L256"/>
    <mergeCell ref="M256:O256"/>
    <mergeCell ref="P258:Q258"/>
    <mergeCell ref="R258:S258"/>
    <mergeCell ref="C257:H257"/>
    <mergeCell ref="I257:J257"/>
    <mergeCell ref="K257:L257"/>
    <mergeCell ref="M257:O257"/>
    <mergeCell ref="M259:O259"/>
    <mergeCell ref="K258:L258"/>
    <mergeCell ref="M258:O258"/>
    <mergeCell ref="P256:Q256"/>
    <mergeCell ref="R256:S256"/>
    <mergeCell ref="P257:Q257"/>
    <mergeCell ref="R257:S257"/>
    <mergeCell ref="P259:Q259"/>
    <mergeCell ref="R259:S259"/>
    <mergeCell ref="K263:L263"/>
    <mergeCell ref="M263:O263"/>
    <mergeCell ref="A261:B263"/>
    <mergeCell ref="C261:H261"/>
    <mergeCell ref="I261:J261"/>
    <mergeCell ref="C258:H258"/>
    <mergeCell ref="I258:J258"/>
    <mergeCell ref="C259:H259"/>
    <mergeCell ref="I259:J259"/>
    <mergeCell ref="K259:L259"/>
    <mergeCell ref="P264:Q264"/>
    <mergeCell ref="R264:S264"/>
    <mergeCell ref="P261:Q261"/>
    <mergeCell ref="R261:S261"/>
    <mergeCell ref="R262:S262"/>
    <mergeCell ref="A260:H260"/>
    <mergeCell ref="I260:J260"/>
    <mergeCell ref="K260:L260"/>
    <mergeCell ref="M260:O260"/>
    <mergeCell ref="I263:J263"/>
    <mergeCell ref="P260:Q260"/>
    <mergeCell ref="R260:S260"/>
    <mergeCell ref="P263:Q263"/>
    <mergeCell ref="R263:S263"/>
    <mergeCell ref="I265:J265"/>
    <mergeCell ref="K265:L265"/>
    <mergeCell ref="M265:O265"/>
    <mergeCell ref="K264:L264"/>
    <mergeCell ref="M264:O264"/>
    <mergeCell ref="K261:L261"/>
    <mergeCell ref="J383:M383"/>
    <mergeCell ref="O383:T383"/>
    <mergeCell ref="A384:E384"/>
    <mergeCell ref="F384:H384"/>
    <mergeCell ref="I384:J384"/>
    <mergeCell ref="K384:T384"/>
    <mergeCell ref="A383:E383"/>
    <mergeCell ref="F383:I383"/>
    <mergeCell ref="O385:T385"/>
    <mergeCell ref="A386:E386"/>
    <mergeCell ref="F386:I386"/>
    <mergeCell ref="K386:N386"/>
    <mergeCell ref="O386:S386"/>
    <mergeCell ref="K385:L385"/>
    <mergeCell ref="A385:E385"/>
    <mergeCell ref="I385:J385"/>
    <mergeCell ref="M385:N385"/>
    <mergeCell ref="A387:E387"/>
    <mergeCell ref="F387:N387"/>
    <mergeCell ref="O387:Q387"/>
    <mergeCell ref="R387:T387"/>
    <mergeCell ref="A388:N388"/>
    <mergeCell ref="O388:T388"/>
    <mergeCell ref="Q390:R390"/>
    <mergeCell ref="S390:T390"/>
    <mergeCell ref="A389:D389"/>
    <mergeCell ref="E389:F389"/>
    <mergeCell ref="G389:I389"/>
    <mergeCell ref="J389:N389"/>
    <mergeCell ref="O389:P389"/>
    <mergeCell ref="Q389:R389"/>
    <mergeCell ref="G391:I391"/>
    <mergeCell ref="J391:N391"/>
    <mergeCell ref="O391:P391"/>
    <mergeCell ref="Q391:R391"/>
    <mergeCell ref="S389:T389"/>
    <mergeCell ref="A390:D390"/>
    <mergeCell ref="E390:F390"/>
    <mergeCell ref="G390:I390"/>
    <mergeCell ref="J390:N390"/>
    <mergeCell ref="O390:P390"/>
    <mergeCell ref="S391:T391"/>
    <mergeCell ref="A392:D392"/>
    <mergeCell ref="E392:F392"/>
    <mergeCell ref="G392:I392"/>
    <mergeCell ref="J392:N392"/>
    <mergeCell ref="O392:P392"/>
    <mergeCell ref="Q392:R392"/>
    <mergeCell ref="S392:T392"/>
    <mergeCell ref="A391:D391"/>
    <mergeCell ref="E391:F391"/>
    <mergeCell ref="Q394:R394"/>
    <mergeCell ref="S394:T394"/>
    <mergeCell ref="A393:D393"/>
    <mergeCell ref="E393:F393"/>
    <mergeCell ref="G393:I393"/>
    <mergeCell ref="J393:N393"/>
    <mergeCell ref="O393:P393"/>
    <mergeCell ref="Q393:R393"/>
    <mergeCell ref="G395:I395"/>
    <mergeCell ref="J395:N395"/>
    <mergeCell ref="O395:P395"/>
    <mergeCell ref="Q395:R395"/>
    <mergeCell ref="S393:T393"/>
    <mergeCell ref="A394:D394"/>
    <mergeCell ref="E394:F394"/>
    <mergeCell ref="G394:I394"/>
    <mergeCell ref="J394:N394"/>
    <mergeCell ref="O394:P394"/>
    <mergeCell ref="S395:T395"/>
    <mergeCell ref="A396:D396"/>
    <mergeCell ref="E396:F396"/>
    <mergeCell ref="G396:I396"/>
    <mergeCell ref="J396:N396"/>
    <mergeCell ref="O396:P396"/>
    <mergeCell ref="Q396:R396"/>
    <mergeCell ref="S396:T396"/>
    <mergeCell ref="A395:D395"/>
    <mergeCell ref="E395:F395"/>
    <mergeCell ref="Q398:R398"/>
    <mergeCell ref="S398:T398"/>
    <mergeCell ref="A397:D397"/>
    <mergeCell ref="E397:F397"/>
    <mergeCell ref="G397:I397"/>
    <mergeCell ref="J397:N397"/>
    <mergeCell ref="O397:P397"/>
    <mergeCell ref="Q397:R397"/>
    <mergeCell ref="G399:I399"/>
    <mergeCell ref="J399:N399"/>
    <mergeCell ref="O399:P399"/>
    <mergeCell ref="Q399:R399"/>
    <mergeCell ref="S397:T397"/>
    <mergeCell ref="A398:D398"/>
    <mergeCell ref="E398:F398"/>
    <mergeCell ref="G398:I398"/>
    <mergeCell ref="J398:N398"/>
    <mergeCell ref="O398:P398"/>
    <mergeCell ref="S399:T399"/>
    <mergeCell ref="A400:D400"/>
    <mergeCell ref="E400:F400"/>
    <mergeCell ref="G400:I400"/>
    <mergeCell ref="J400:N400"/>
    <mergeCell ref="O400:P400"/>
    <mergeCell ref="Q400:R400"/>
    <mergeCell ref="S400:T400"/>
    <mergeCell ref="A399:D399"/>
    <mergeCell ref="E399:F399"/>
    <mergeCell ref="P402:Q402"/>
    <mergeCell ref="R402:T402"/>
    <mergeCell ref="A401:D401"/>
    <mergeCell ref="E401:F401"/>
    <mergeCell ref="G401:I401"/>
    <mergeCell ref="J401:N401"/>
    <mergeCell ref="O401:P401"/>
    <mergeCell ref="Q401:R401"/>
    <mergeCell ref="G403:H403"/>
    <mergeCell ref="K403:L403"/>
    <mergeCell ref="M403:O403"/>
    <mergeCell ref="P403:Q403"/>
    <mergeCell ref="S401:T401"/>
    <mergeCell ref="A402:B402"/>
    <mergeCell ref="C402:F402"/>
    <mergeCell ref="G402:J402"/>
    <mergeCell ref="K402:L402"/>
    <mergeCell ref="M402:O402"/>
    <mergeCell ref="R403:S403"/>
    <mergeCell ref="A404:B404"/>
    <mergeCell ref="C404:D404"/>
    <mergeCell ref="G404:H404"/>
    <mergeCell ref="K404:L404"/>
    <mergeCell ref="M404:O404"/>
    <mergeCell ref="P404:Q404"/>
    <mergeCell ref="R404:S404"/>
    <mergeCell ref="A403:B403"/>
    <mergeCell ref="C403:D403"/>
    <mergeCell ref="P406:Q406"/>
    <mergeCell ref="R406:S406"/>
    <mergeCell ref="A405:B405"/>
    <mergeCell ref="C405:D405"/>
    <mergeCell ref="G405:H405"/>
    <mergeCell ref="K405:L405"/>
    <mergeCell ref="M405:O405"/>
    <mergeCell ref="P405:Q405"/>
    <mergeCell ref="G407:H407"/>
    <mergeCell ref="K407:L407"/>
    <mergeCell ref="M407:O407"/>
    <mergeCell ref="P407:Q407"/>
    <mergeCell ref="R405:S405"/>
    <mergeCell ref="A406:B406"/>
    <mergeCell ref="C406:D406"/>
    <mergeCell ref="G406:H406"/>
    <mergeCell ref="K406:L406"/>
    <mergeCell ref="M406:O406"/>
    <mergeCell ref="R407:S407"/>
    <mergeCell ref="A408:B408"/>
    <mergeCell ref="C408:D408"/>
    <mergeCell ref="G408:H408"/>
    <mergeCell ref="K408:L408"/>
    <mergeCell ref="M408:O408"/>
    <mergeCell ref="P408:Q408"/>
    <mergeCell ref="R408:S408"/>
    <mergeCell ref="A407:B407"/>
    <mergeCell ref="C407:D407"/>
    <mergeCell ref="P410:Q410"/>
    <mergeCell ref="R410:S410"/>
    <mergeCell ref="A409:B409"/>
    <mergeCell ref="C409:D409"/>
    <mergeCell ref="G409:H409"/>
    <mergeCell ref="K409:L409"/>
    <mergeCell ref="M409:O409"/>
    <mergeCell ref="P409:Q409"/>
    <mergeCell ref="G411:H411"/>
    <mergeCell ref="K411:L411"/>
    <mergeCell ref="M411:O411"/>
    <mergeCell ref="P411:Q411"/>
    <mergeCell ref="R409:S409"/>
    <mergeCell ref="A410:B410"/>
    <mergeCell ref="C410:D410"/>
    <mergeCell ref="G410:H410"/>
    <mergeCell ref="K410:L410"/>
    <mergeCell ref="M410:O410"/>
    <mergeCell ref="R411:S411"/>
    <mergeCell ref="A412:B412"/>
    <mergeCell ref="C412:D412"/>
    <mergeCell ref="G412:H412"/>
    <mergeCell ref="K412:L412"/>
    <mergeCell ref="M412:O412"/>
    <mergeCell ref="P412:Q412"/>
    <mergeCell ref="R412:S412"/>
    <mergeCell ref="A411:B411"/>
    <mergeCell ref="C411:D411"/>
    <mergeCell ref="A413:B413"/>
    <mergeCell ref="C413:D413"/>
    <mergeCell ref="G413:H413"/>
    <mergeCell ref="K413:L413"/>
    <mergeCell ref="M413:O413"/>
    <mergeCell ref="P413:Q413"/>
    <mergeCell ref="R413:S413"/>
    <mergeCell ref="A414:H414"/>
    <mergeCell ref="I414:J414"/>
    <mergeCell ref="K414:L414"/>
    <mergeCell ref="M414:O414"/>
    <mergeCell ref="P416:Q416"/>
    <mergeCell ref="R416:S416"/>
    <mergeCell ref="C415:H415"/>
    <mergeCell ref="I415:J415"/>
    <mergeCell ref="K415:L415"/>
    <mergeCell ref="M415:O415"/>
    <mergeCell ref="P414:Q414"/>
    <mergeCell ref="R414:S414"/>
    <mergeCell ref="P415:Q415"/>
    <mergeCell ref="R415:S415"/>
    <mergeCell ref="P417:Q417"/>
    <mergeCell ref="R417:S417"/>
    <mergeCell ref="C416:H416"/>
    <mergeCell ref="I416:J416"/>
    <mergeCell ref="C417:H417"/>
    <mergeCell ref="I417:J417"/>
    <mergeCell ref="K417:L417"/>
    <mergeCell ref="M417:O417"/>
    <mergeCell ref="K416:L416"/>
    <mergeCell ref="M416:O416"/>
    <mergeCell ref="C418:H418"/>
    <mergeCell ref="I418:J418"/>
    <mergeCell ref="K418:L418"/>
    <mergeCell ref="M418:O418"/>
    <mergeCell ref="P420:Q420"/>
    <mergeCell ref="R420:S420"/>
    <mergeCell ref="C419:H419"/>
    <mergeCell ref="I419:J419"/>
    <mergeCell ref="K419:L419"/>
    <mergeCell ref="M419:O419"/>
    <mergeCell ref="M421:O421"/>
    <mergeCell ref="K420:L420"/>
    <mergeCell ref="M420:O420"/>
    <mergeCell ref="P418:Q418"/>
    <mergeCell ref="R418:S418"/>
    <mergeCell ref="P419:Q419"/>
    <mergeCell ref="R419:S419"/>
    <mergeCell ref="P421:Q421"/>
    <mergeCell ref="R421:S421"/>
    <mergeCell ref="A423:B425"/>
    <mergeCell ref="C420:H420"/>
    <mergeCell ref="I420:J420"/>
    <mergeCell ref="C421:H421"/>
    <mergeCell ref="I421:J421"/>
    <mergeCell ref="K421:L421"/>
    <mergeCell ref="C424:H424"/>
    <mergeCell ref="I424:J424"/>
    <mergeCell ref="K424:L424"/>
    <mergeCell ref="I423:J423"/>
    <mergeCell ref="P426:Q426"/>
    <mergeCell ref="R426:S426"/>
    <mergeCell ref="I425:J425"/>
    <mergeCell ref="K425:L425"/>
    <mergeCell ref="M425:O425"/>
    <mergeCell ref="M423:O423"/>
    <mergeCell ref="P423:Q423"/>
    <mergeCell ref="R423:S423"/>
    <mergeCell ref="M424:O424"/>
    <mergeCell ref="P424:Q424"/>
    <mergeCell ref="K423:L423"/>
    <mergeCell ref="C425:H425"/>
    <mergeCell ref="P422:Q422"/>
    <mergeCell ref="R422:S422"/>
    <mergeCell ref="P425:Q425"/>
    <mergeCell ref="R425:S425"/>
    <mergeCell ref="A422:H422"/>
    <mergeCell ref="I422:J422"/>
    <mergeCell ref="K422:L422"/>
    <mergeCell ref="M422:O422"/>
    <mergeCell ref="A429:G429"/>
    <mergeCell ref="H429:T429"/>
    <mergeCell ref="P427:Q427"/>
    <mergeCell ref="R427:S427"/>
    <mergeCell ref="A427:H427"/>
    <mergeCell ref="I427:J427"/>
    <mergeCell ref="K427:L427"/>
    <mergeCell ref="M427:O427"/>
    <mergeCell ref="A430:G430"/>
    <mergeCell ref="H430:K430"/>
    <mergeCell ref="L430:O430"/>
    <mergeCell ref="P430:T430"/>
    <mergeCell ref="B431:T431"/>
    <mergeCell ref="C434:Q434"/>
    <mergeCell ref="A437:E437"/>
    <mergeCell ref="F437:I437"/>
    <mergeCell ref="J437:M437"/>
    <mergeCell ref="O437:T437"/>
    <mergeCell ref="A438:E438"/>
    <mergeCell ref="F438:H438"/>
    <mergeCell ref="I438:J438"/>
    <mergeCell ref="K438:T438"/>
    <mergeCell ref="O439:T439"/>
    <mergeCell ref="A440:E440"/>
    <mergeCell ref="F440:I440"/>
    <mergeCell ref="K440:N440"/>
    <mergeCell ref="O440:S440"/>
    <mergeCell ref="K439:L439"/>
    <mergeCell ref="A439:E439"/>
    <mergeCell ref="I439:J439"/>
    <mergeCell ref="M439:N439"/>
    <mergeCell ref="A441:E441"/>
    <mergeCell ref="F441:N441"/>
    <mergeCell ref="O441:Q441"/>
    <mergeCell ref="R441:T441"/>
    <mergeCell ref="A442:N442"/>
    <mergeCell ref="O442:T442"/>
    <mergeCell ref="Q444:R444"/>
    <mergeCell ref="S444:T444"/>
    <mergeCell ref="A443:D443"/>
    <mergeCell ref="E443:F443"/>
    <mergeCell ref="G443:I443"/>
    <mergeCell ref="J443:N443"/>
    <mergeCell ref="O443:P443"/>
    <mergeCell ref="Q443:R443"/>
    <mergeCell ref="G445:I445"/>
    <mergeCell ref="J445:N445"/>
    <mergeCell ref="O445:P445"/>
    <mergeCell ref="Q445:R445"/>
    <mergeCell ref="S443:T443"/>
    <mergeCell ref="A444:D444"/>
    <mergeCell ref="E444:F444"/>
    <mergeCell ref="G444:I444"/>
    <mergeCell ref="J444:N444"/>
    <mergeCell ref="O444:P444"/>
    <mergeCell ref="S445:T445"/>
    <mergeCell ref="A446:D446"/>
    <mergeCell ref="E446:F446"/>
    <mergeCell ref="G446:I446"/>
    <mergeCell ref="J446:N446"/>
    <mergeCell ref="O446:P446"/>
    <mergeCell ref="Q446:R446"/>
    <mergeCell ref="S446:T446"/>
    <mergeCell ref="A445:D445"/>
    <mergeCell ref="E445:F445"/>
    <mergeCell ref="Q448:R448"/>
    <mergeCell ref="S448:T448"/>
    <mergeCell ref="A447:D447"/>
    <mergeCell ref="E447:F447"/>
    <mergeCell ref="G447:I447"/>
    <mergeCell ref="J447:N447"/>
    <mergeCell ref="O447:P447"/>
    <mergeCell ref="Q447:R447"/>
    <mergeCell ref="G449:I449"/>
    <mergeCell ref="J449:N449"/>
    <mergeCell ref="O449:P449"/>
    <mergeCell ref="Q449:R449"/>
    <mergeCell ref="S447:T447"/>
    <mergeCell ref="A448:D448"/>
    <mergeCell ref="E448:F448"/>
    <mergeCell ref="G448:I448"/>
    <mergeCell ref="J448:N448"/>
    <mergeCell ref="O448:P448"/>
    <mergeCell ref="S449:T449"/>
    <mergeCell ref="A450:D450"/>
    <mergeCell ref="E450:F450"/>
    <mergeCell ref="G450:I450"/>
    <mergeCell ref="J450:N450"/>
    <mergeCell ref="O450:P450"/>
    <mergeCell ref="Q450:R450"/>
    <mergeCell ref="S450:T450"/>
    <mergeCell ref="A449:D449"/>
    <mergeCell ref="E449:F449"/>
    <mergeCell ref="Q452:R452"/>
    <mergeCell ref="S452:T452"/>
    <mergeCell ref="A451:D451"/>
    <mergeCell ref="E451:F451"/>
    <mergeCell ref="G451:I451"/>
    <mergeCell ref="J451:N451"/>
    <mergeCell ref="O451:P451"/>
    <mergeCell ref="Q451:R451"/>
    <mergeCell ref="G453:I453"/>
    <mergeCell ref="J453:N453"/>
    <mergeCell ref="O453:P453"/>
    <mergeCell ref="Q453:R453"/>
    <mergeCell ref="S451:T451"/>
    <mergeCell ref="A452:D452"/>
    <mergeCell ref="E452:F452"/>
    <mergeCell ref="G452:I452"/>
    <mergeCell ref="J452:N452"/>
    <mergeCell ref="O452:P452"/>
    <mergeCell ref="S453:T453"/>
    <mergeCell ref="A454:D454"/>
    <mergeCell ref="E454:F454"/>
    <mergeCell ref="G454:I454"/>
    <mergeCell ref="J454:N454"/>
    <mergeCell ref="O454:P454"/>
    <mergeCell ref="Q454:R454"/>
    <mergeCell ref="S454:T454"/>
    <mergeCell ref="A453:D453"/>
    <mergeCell ref="E453:F453"/>
    <mergeCell ref="P456:Q456"/>
    <mergeCell ref="R456:T456"/>
    <mergeCell ref="A455:D455"/>
    <mergeCell ref="E455:F455"/>
    <mergeCell ref="G455:I455"/>
    <mergeCell ref="J455:N455"/>
    <mergeCell ref="O455:P455"/>
    <mergeCell ref="Q455:R455"/>
    <mergeCell ref="G457:H457"/>
    <mergeCell ref="K457:L457"/>
    <mergeCell ref="M457:O457"/>
    <mergeCell ref="P457:Q457"/>
    <mergeCell ref="S455:T455"/>
    <mergeCell ref="A456:B456"/>
    <mergeCell ref="C456:F456"/>
    <mergeCell ref="G456:J456"/>
    <mergeCell ref="K456:L456"/>
    <mergeCell ref="M456:O456"/>
    <mergeCell ref="R457:S457"/>
    <mergeCell ref="A458:B458"/>
    <mergeCell ref="C458:D458"/>
    <mergeCell ref="G458:H458"/>
    <mergeCell ref="K458:L458"/>
    <mergeCell ref="M458:O458"/>
    <mergeCell ref="P458:Q458"/>
    <mergeCell ref="R458:S458"/>
    <mergeCell ref="A457:B457"/>
    <mergeCell ref="C457:D457"/>
    <mergeCell ref="P460:Q460"/>
    <mergeCell ref="R460:S460"/>
    <mergeCell ref="A459:B459"/>
    <mergeCell ref="C459:D459"/>
    <mergeCell ref="G459:H459"/>
    <mergeCell ref="K459:L459"/>
    <mergeCell ref="M459:O459"/>
    <mergeCell ref="P459:Q459"/>
    <mergeCell ref="G461:H461"/>
    <mergeCell ref="K461:L461"/>
    <mergeCell ref="M461:O461"/>
    <mergeCell ref="P461:Q461"/>
    <mergeCell ref="R459:S459"/>
    <mergeCell ref="A460:B460"/>
    <mergeCell ref="C460:D460"/>
    <mergeCell ref="G460:H460"/>
    <mergeCell ref="K460:L460"/>
    <mergeCell ref="M460:O460"/>
    <mergeCell ref="R461:S461"/>
    <mergeCell ref="A462:B462"/>
    <mergeCell ref="C462:D462"/>
    <mergeCell ref="G462:H462"/>
    <mergeCell ref="K462:L462"/>
    <mergeCell ref="M462:O462"/>
    <mergeCell ref="P462:Q462"/>
    <mergeCell ref="R462:S462"/>
    <mergeCell ref="A461:B461"/>
    <mergeCell ref="C461:D461"/>
    <mergeCell ref="P464:Q464"/>
    <mergeCell ref="R464:S464"/>
    <mergeCell ref="A463:B463"/>
    <mergeCell ref="C463:D463"/>
    <mergeCell ref="G463:H463"/>
    <mergeCell ref="K463:L463"/>
    <mergeCell ref="M463:O463"/>
    <mergeCell ref="P463:Q463"/>
    <mergeCell ref="G465:H465"/>
    <mergeCell ref="K465:L465"/>
    <mergeCell ref="M465:O465"/>
    <mergeCell ref="P465:Q465"/>
    <mergeCell ref="R463:S463"/>
    <mergeCell ref="A464:B464"/>
    <mergeCell ref="C464:D464"/>
    <mergeCell ref="G464:H464"/>
    <mergeCell ref="K464:L464"/>
    <mergeCell ref="M464:O464"/>
    <mergeCell ref="R465:S465"/>
    <mergeCell ref="A466:B466"/>
    <mergeCell ref="C466:D466"/>
    <mergeCell ref="G466:H466"/>
    <mergeCell ref="K466:L466"/>
    <mergeCell ref="M466:O466"/>
    <mergeCell ref="P466:Q466"/>
    <mergeCell ref="R466:S466"/>
    <mergeCell ref="A465:B465"/>
    <mergeCell ref="C465:D465"/>
    <mergeCell ref="A467:B467"/>
    <mergeCell ref="C467:D467"/>
    <mergeCell ref="G467:H467"/>
    <mergeCell ref="K467:L467"/>
    <mergeCell ref="M467:O467"/>
    <mergeCell ref="P467:Q467"/>
    <mergeCell ref="R467:S467"/>
    <mergeCell ref="A468:H468"/>
    <mergeCell ref="I468:J468"/>
    <mergeCell ref="K468:L468"/>
    <mergeCell ref="M468:O468"/>
    <mergeCell ref="P470:Q470"/>
    <mergeCell ref="R470:S470"/>
    <mergeCell ref="C469:H469"/>
    <mergeCell ref="I469:J469"/>
    <mergeCell ref="K469:L469"/>
    <mergeCell ref="M469:O469"/>
    <mergeCell ref="P468:Q468"/>
    <mergeCell ref="R468:S468"/>
    <mergeCell ref="P469:Q469"/>
    <mergeCell ref="R469:S469"/>
    <mergeCell ref="P471:Q471"/>
    <mergeCell ref="R471:S471"/>
    <mergeCell ref="C470:H470"/>
    <mergeCell ref="I470:J470"/>
    <mergeCell ref="C471:H471"/>
    <mergeCell ref="I471:J471"/>
    <mergeCell ref="K471:L471"/>
    <mergeCell ref="M471:O471"/>
    <mergeCell ref="K470:L470"/>
    <mergeCell ref="M470:O470"/>
    <mergeCell ref="C472:H472"/>
    <mergeCell ref="I472:J472"/>
    <mergeCell ref="K472:L472"/>
    <mergeCell ref="M472:O472"/>
    <mergeCell ref="P474:Q474"/>
    <mergeCell ref="R474:S474"/>
    <mergeCell ref="C473:H473"/>
    <mergeCell ref="I473:J473"/>
    <mergeCell ref="K473:L473"/>
    <mergeCell ref="M473:O473"/>
    <mergeCell ref="P472:Q472"/>
    <mergeCell ref="R472:S472"/>
    <mergeCell ref="P473:Q473"/>
    <mergeCell ref="R473:S473"/>
    <mergeCell ref="P475:Q475"/>
    <mergeCell ref="R475:S475"/>
    <mergeCell ref="C474:H474"/>
    <mergeCell ref="I474:J474"/>
    <mergeCell ref="C475:H475"/>
    <mergeCell ref="I475:J475"/>
    <mergeCell ref="K475:L475"/>
    <mergeCell ref="M475:O475"/>
    <mergeCell ref="K474:L474"/>
    <mergeCell ref="M474:O474"/>
    <mergeCell ref="A476:H476"/>
    <mergeCell ref="I476:J476"/>
    <mergeCell ref="K476:L476"/>
    <mergeCell ref="M476:O476"/>
    <mergeCell ref="P480:Q480"/>
    <mergeCell ref="R480:S480"/>
    <mergeCell ref="I479:J479"/>
    <mergeCell ref="K479:L479"/>
    <mergeCell ref="M479:O479"/>
    <mergeCell ref="P476:Q476"/>
    <mergeCell ref="R476:S476"/>
    <mergeCell ref="P479:Q479"/>
    <mergeCell ref="R479:S479"/>
    <mergeCell ref="R478:S478"/>
    <mergeCell ref="P481:Q481"/>
    <mergeCell ref="R481:S481"/>
    <mergeCell ref="A480:H480"/>
    <mergeCell ref="I480:J480"/>
    <mergeCell ref="A481:H481"/>
    <mergeCell ref="I481:J481"/>
    <mergeCell ref="K481:L481"/>
    <mergeCell ref="M481:O481"/>
    <mergeCell ref="K480:L480"/>
    <mergeCell ref="M480:O480"/>
    <mergeCell ref="A483:G483"/>
    <mergeCell ref="H483:T483"/>
    <mergeCell ref="I482:J482"/>
    <mergeCell ref="N482:O482"/>
    <mergeCell ref="O169:T169"/>
    <mergeCell ref="O170:S170"/>
    <mergeCell ref="F170:I170"/>
    <mergeCell ref="K169:L169"/>
    <mergeCell ref="K170:N170"/>
    <mergeCell ref="I169:J169"/>
    <mergeCell ref="A484:G484"/>
    <mergeCell ref="H484:K484"/>
    <mergeCell ref="A374:G374"/>
    <mergeCell ref="A375:G375"/>
    <mergeCell ref="H375:T375"/>
    <mergeCell ref="A376:G376"/>
    <mergeCell ref="H376:K376"/>
    <mergeCell ref="L484:O484"/>
    <mergeCell ref="P484:T484"/>
    <mergeCell ref="A482:G482"/>
    <mergeCell ref="P368:Q368"/>
    <mergeCell ref="R368:S368"/>
    <mergeCell ref="P371:Q371"/>
    <mergeCell ref="R371:S371"/>
    <mergeCell ref="P372:Q372"/>
    <mergeCell ref="R372:S372"/>
    <mergeCell ref="R370:S370"/>
    <mergeCell ref="R369:S369"/>
    <mergeCell ref="K369:L369"/>
    <mergeCell ref="M369:O369"/>
    <mergeCell ref="I371:J371"/>
    <mergeCell ref="K371:L371"/>
    <mergeCell ref="M371:O371"/>
    <mergeCell ref="A368:H368"/>
    <mergeCell ref="I368:J368"/>
    <mergeCell ref="K368:L368"/>
    <mergeCell ref="M368:O368"/>
    <mergeCell ref="A369:B371"/>
    <mergeCell ref="C369:H369"/>
    <mergeCell ref="I369:J369"/>
    <mergeCell ref="P367:Q367"/>
    <mergeCell ref="R367:S367"/>
    <mergeCell ref="C366:H366"/>
    <mergeCell ref="I366:J366"/>
    <mergeCell ref="C367:H367"/>
    <mergeCell ref="I367:J367"/>
    <mergeCell ref="K367:L367"/>
    <mergeCell ref="M367:O367"/>
    <mergeCell ref="K366:L366"/>
    <mergeCell ref="M366:O366"/>
    <mergeCell ref="P364:Q364"/>
    <mergeCell ref="R364:S364"/>
    <mergeCell ref="P365:Q365"/>
    <mergeCell ref="R365:S365"/>
    <mergeCell ref="P366:Q366"/>
    <mergeCell ref="R366:S366"/>
    <mergeCell ref="C365:H365"/>
    <mergeCell ref="I365:J365"/>
    <mergeCell ref="K365:L365"/>
    <mergeCell ref="M365:O365"/>
    <mergeCell ref="C364:H364"/>
    <mergeCell ref="I364:J364"/>
    <mergeCell ref="K364:L364"/>
    <mergeCell ref="M364:O364"/>
    <mergeCell ref="P363:Q363"/>
    <mergeCell ref="R363:S363"/>
    <mergeCell ref="C362:H362"/>
    <mergeCell ref="I362:J362"/>
    <mergeCell ref="C363:H363"/>
    <mergeCell ref="I363:J363"/>
    <mergeCell ref="K363:L363"/>
    <mergeCell ref="M363:O363"/>
    <mergeCell ref="K362:L362"/>
    <mergeCell ref="M362:O362"/>
    <mergeCell ref="P360:Q360"/>
    <mergeCell ref="R360:S360"/>
    <mergeCell ref="P361:Q361"/>
    <mergeCell ref="R361:S361"/>
    <mergeCell ref="P362:Q362"/>
    <mergeCell ref="R362:S362"/>
    <mergeCell ref="C361:H361"/>
    <mergeCell ref="I361:J361"/>
    <mergeCell ref="K361:L361"/>
    <mergeCell ref="M361:O361"/>
    <mergeCell ref="A360:H360"/>
    <mergeCell ref="I360:J360"/>
    <mergeCell ref="K360:L360"/>
    <mergeCell ref="M360:O360"/>
    <mergeCell ref="R358:S358"/>
    <mergeCell ref="A359:B359"/>
    <mergeCell ref="C359:D359"/>
    <mergeCell ref="G359:H359"/>
    <mergeCell ref="K359:L359"/>
    <mergeCell ref="M359:O359"/>
    <mergeCell ref="P359:Q359"/>
    <mergeCell ref="R359:S359"/>
    <mergeCell ref="A358:B358"/>
    <mergeCell ref="C358:D358"/>
    <mergeCell ref="G358:H358"/>
    <mergeCell ref="K358:L358"/>
    <mergeCell ref="M356:O356"/>
    <mergeCell ref="P356:Q356"/>
    <mergeCell ref="G356:H356"/>
    <mergeCell ref="K356:L356"/>
    <mergeCell ref="M358:O358"/>
    <mergeCell ref="P358:Q358"/>
    <mergeCell ref="R356:S356"/>
    <mergeCell ref="A357:B357"/>
    <mergeCell ref="C357:D357"/>
    <mergeCell ref="G357:H357"/>
    <mergeCell ref="K357:L357"/>
    <mergeCell ref="M357:O357"/>
    <mergeCell ref="P357:Q357"/>
    <mergeCell ref="R357:S357"/>
    <mergeCell ref="A356:B356"/>
    <mergeCell ref="C356:D356"/>
    <mergeCell ref="R354:S354"/>
    <mergeCell ref="A355:B355"/>
    <mergeCell ref="C355:D355"/>
    <mergeCell ref="G355:H355"/>
    <mergeCell ref="K355:L355"/>
    <mergeCell ref="M355:O355"/>
    <mergeCell ref="P355:Q355"/>
    <mergeCell ref="R355:S355"/>
    <mergeCell ref="A354:B354"/>
    <mergeCell ref="C354:D354"/>
    <mergeCell ref="G354:H354"/>
    <mergeCell ref="K354:L354"/>
    <mergeCell ref="M352:O352"/>
    <mergeCell ref="P352:Q352"/>
    <mergeCell ref="G352:H352"/>
    <mergeCell ref="K352:L352"/>
    <mergeCell ref="M354:O354"/>
    <mergeCell ref="P354:Q354"/>
    <mergeCell ref="R352:S352"/>
    <mergeCell ref="A353:B353"/>
    <mergeCell ref="C353:D353"/>
    <mergeCell ref="G353:H353"/>
    <mergeCell ref="K353:L353"/>
    <mergeCell ref="M353:O353"/>
    <mergeCell ref="P353:Q353"/>
    <mergeCell ref="R353:S353"/>
    <mergeCell ref="A352:B352"/>
    <mergeCell ref="C352:D352"/>
    <mergeCell ref="R350:S350"/>
    <mergeCell ref="A351:B351"/>
    <mergeCell ref="C351:D351"/>
    <mergeCell ref="G351:H351"/>
    <mergeCell ref="K351:L351"/>
    <mergeCell ref="M351:O351"/>
    <mergeCell ref="P351:Q351"/>
    <mergeCell ref="R351:S351"/>
    <mergeCell ref="A350:B350"/>
    <mergeCell ref="C350:D350"/>
    <mergeCell ref="G350:H350"/>
    <mergeCell ref="K350:L350"/>
    <mergeCell ref="M348:O348"/>
    <mergeCell ref="P348:Q348"/>
    <mergeCell ref="G348:J348"/>
    <mergeCell ref="K348:L348"/>
    <mergeCell ref="M350:O350"/>
    <mergeCell ref="P350:Q350"/>
    <mergeCell ref="R348:T348"/>
    <mergeCell ref="A349:B349"/>
    <mergeCell ref="C349:D349"/>
    <mergeCell ref="G349:H349"/>
    <mergeCell ref="K349:L349"/>
    <mergeCell ref="M349:O349"/>
    <mergeCell ref="P349:Q349"/>
    <mergeCell ref="R349:S349"/>
    <mergeCell ref="A348:B348"/>
    <mergeCell ref="C348:F348"/>
    <mergeCell ref="S346:T346"/>
    <mergeCell ref="A347:D347"/>
    <mergeCell ref="E347:F347"/>
    <mergeCell ref="G347:I347"/>
    <mergeCell ref="J347:N347"/>
    <mergeCell ref="O347:P347"/>
    <mergeCell ref="Q347:R347"/>
    <mergeCell ref="S347:T347"/>
    <mergeCell ref="A346:D346"/>
    <mergeCell ref="E346:F346"/>
    <mergeCell ref="G346:I346"/>
    <mergeCell ref="J346:N346"/>
    <mergeCell ref="O344:P344"/>
    <mergeCell ref="Q344:R344"/>
    <mergeCell ref="G344:I344"/>
    <mergeCell ref="J344:N344"/>
    <mergeCell ref="O346:P346"/>
    <mergeCell ref="Q346:R346"/>
    <mergeCell ref="S344:T344"/>
    <mergeCell ref="A345:D345"/>
    <mergeCell ref="E345:F345"/>
    <mergeCell ref="G345:I345"/>
    <mergeCell ref="J345:N345"/>
    <mergeCell ref="O345:P345"/>
    <mergeCell ref="Q345:R345"/>
    <mergeCell ref="S345:T345"/>
    <mergeCell ref="A344:D344"/>
    <mergeCell ref="E344:F344"/>
    <mergeCell ref="S342:T342"/>
    <mergeCell ref="A343:D343"/>
    <mergeCell ref="E343:F343"/>
    <mergeCell ref="G343:I343"/>
    <mergeCell ref="J343:N343"/>
    <mergeCell ref="O343:P343"/>
    <mergeCell ref="Q343:R343"/>
    <mergeCell ref="S343:T343"/>
    <mergeCell ref="A342:D342"/>
    <mergeCell ref="E342:F342"/>
    <mergeCell ref="G342:I342"/>
    <mergeCell ref="J342:N342"/>
    <mergeCell ref="O340:P340"/>
    <mergeCell ref="Q340:R340"/>
    <mergeCell ref="G340:I340"/>
    <mergeCell ref="J340:N340"/>
    <mergeCell ref="O342:P342"/>
    <mergeCell ref="Q342:R342"/>
    <mergeCell ref="S340:T340"/>
    <mergeCell ref="A341:D341"/>
    <mergeCell ref="E341:F341"/>
    <mergeCell ref="G341:I341"/>
    <mergeCell ref="J341:N341"/>
    <mergeCell ref="O341:P341"/>
    <mergeCell ref="Q341:R341"/>
    <mergeCell ref="S341:T341"/>
    <mergeCell ref="A340:D340"/>
    <mergeCell ref="E340:F340"/>
    <mergeCell ref="S338:T338"/>
    <mergeCell ref="A339:D339"/>
    <mergeCell ref="E339:F339"/>
    <mergeCell ref="G339:I339"/>
    <mergeCell ref="J339:N339"/>
    <mergeCell ref="O339:P339"/>
    <mergeCell ref="Q339:R339"/>
    <mergeCell ref="S339:T339"/>
    <mergeCell ref="A338:D338"/>
    <mergeCell ref="E338:F338"/>
    <mergeCell ref="G338:I338"/>
    <mergeCell ref="J338:N338"/>
    <mergeCell ref="O336:P336"/>
    <mergeCell ref="Q336:R336"/>
    <mergeCell ref="G336:I336"/>
    <mergeCell ref="J336:N336"/>
    <mergeCell ref="O338:P338"/>
    <mergeCell ref="Q338:R338"/>
    <mergeCell ref="S336:T336"/>
    <mergeCell ref="A337:D337"/>
    <mergeCell ref="E337:F337"/>
    <mergeCell ref="G337:I337"/>
    <mergeCell ref="J337:N337"/>
    <mergeCell ref="O337:P337"/>
    <mergeCell ref="Q337:R337"/>
    <mergeCell ref="S337:T337"/>
    <mergeCell ref="A336:D336"/>
    <mergeCell ref="E336:F336"/>
    <mergeCell ref="A331:E331"/>
    <mergeCell ref="A334:N334"/>
    <mergeCell ref="O334:T334"/>
    <mergeCell ref="A335:D335"/>
    <mergeCell ref="E335:F335"/>
    <mergeCell ref="G335:I335"/>
    <mergeCell ref="J335:N335"/>
    <mergeCell ref="O335:P335"/>
    <mergeCell ref="Q335:R335"/>
    <mergeCell ref="S335:T335"/>
    <mergeCell ref="A330:E330"/>
    <mergeCell ref="A333:E333"/>
    <mergeCell ref="F333:N333"/>
    <mergeCell ref="O333:Q333"/>
    <mergeCell ref="R333:T333"/>
    <mergeCell ref="O331:T331"/>
    <mergeCell ref="A332:E332"/>
    <mergeCell ref="F332:I332"/>
    <mergeCell ref="K332:N332"/>
    <mergeCell ref="O332:S332"/>
    <mergeCell ref="P157:Q157"/>
    <mergeCell ref="M156:O156"/>
    <mergeCell ref="P156:Q156"/>
    <mergeCell ref="I331:J331"/>
    <mergeCell ref="M331:N331"/>
    <mergeCell ref="C326:Q326"/>
    <mergeCell ref="A329:E329"/>
    <mergeCell ref="F329:I329"/>
    <mergeCell ref="J329:M329"/>
    <mergeCell ref="O329:T329"/>
    <mergeCell ref="M49:O49"/>
    <mergeCell ref="K48:L48"/>
    <mergeCell ref="M48:O48"/>
    <mergeCell ref="B107:T107"/>
    <mergeCell ref="L160:O160"/>
    <mergeCell ref="P160:T160"/>
    <mergeCell ref="A158:G158"/>
    <mergeCell ref="A159:G159"/>
    <mergeCell ref="H159:T159"/>
    <mergeCell ref="I158:J158"/>
    <mergeCell ref="R46:S46"/>
    <mergeCell ref="P45:Q45"/>
    <mergeCell ref="R45:S45"/>
    <mergeCell ref="P49:Q49"/>
    <mergeCell ref="R49:S49"/>
    <mergeCell ref="A48:H48"/>
    <mergeCell ref="I48:J48"/>
    <mergeCell ref="A49:H49"/>
    <mergeCell ref="I49:J49"/>
    <mergeCell ref="K49:L49"/>
    <mergeCell ref="P48:Q48"/>
    <mergeCell ref="R48:S48"/>
    <mergeCell ref="A44:H44"/>
    <mergeCell ref="I44:J44"/>
    <mergeCell ref="K44:L44"/>
    <mergeCell ref="M44:O44"/>
    <mergeCell ref="P44:Q44"/>
    <mergeCell ref="R44:S44"/>
    <mergeCell ref="P47:Q47"/>
    <mergeCell ref="R47:S47"/>
    <mergeCell ref="P43:Q43"/>
    <mergeCell ref="R43:S43"/>
    <mergeCell ref="C42:H42"/>
    <mergeCell ref="I42:J42"/>
    <mergeCell ref="C43:H43"/>
    <mergeCell ref="I43:J43"/>
    <mergeCell ref="K43:L43"/>
    <mergeCell ref="M43:O43"/>
    <mergeCell ref="K42:L42"/>
    <mergeCell ref="M42:O42"/>
    <mergeCell ref="P40:Q40"/>
    <mergeCell ref="R40:S40"/>
    <mergeCell ref="P41:Q41"/>
    <mergeCell ref="R41:S41"/>
    <mergeCell ref="P42:Q42"/>
    <mergeCell ref="R42:S42"/>
    <mergeCell ref="C41:H41"/>
    <mergeCell ref="I41:J41"/>
    <mergeCell ref="K41:L41"/>
    <mergeCell ref="M41:O41"/>
    <mergeCell ref="C40:H40"/>
    <mergeCell ref="I40:J40"/>
    <mergeCell ref="K40:L40"/>
    <mergeCell ref="M40:O40"/>
    <mergeCell ref="P39:Q39"/>
    <mergeCell ref="R39:S39"/>
    <mergeCell ref="C38:H38"/>
    <mergeCell ref="I38:J38"/>
    <mergeCell ref="C39:H39"/>
    <mergeCell ref="I39:J39"/>
    <mergeCell ref="K39:L39"/>
    <mergeCell ref="M39:O39"/>
    <mergeCell ref="K38:L38"/>
    <mergeCell ref="M38:O38"/>
    <mergeCell ref="P36:Q36"/>
    <mergeCell ref="R36:S36"/>
    <mergeCell ref="P37:Q37"/>
    <mergeCell ref="R37:S37"/>
    <mergeCell ref="P38:Q38"/>
    <mergeCell ref="R38:S38"/>
    <mergeCell ref="C37:H37"/>
    <mergeCell ref="I37:J37"/>
    <mergeCell ref="K37:L37"/>
    <mergeCell ref="M37:O37"/>
    <mergeCell ref="A36:H36"/>
    <mergeCell ref="I36:J36"/>
    <mergeCell ref="K36:L36"/>
    <mergeCell ref="M36:O36"/>
    <mergeCell ref="P34:Q34"/>
    <mergeCell ref="R34:S34"/>
    <mergeCell ref="A35:B35"/>
    <mergeCell ref="C35:D35"/>
    <mergeCell ref="G35:H35"/>
    <mergeCell ref="K35:L35"/>
    <mergeCell ref="M35:O35"/>
    <mergeCell ref="P35:Q35"/>
    <mergeCell ref="A34:B34"/>
    <mergeCell ref="C34:D34"/>
    <mergeCell ref="G34:H34"/>
    <mergeCell ref="K34:L34"/>
    <mergeCell ref="M32:O32"/>
    <mergeCell ref="C32:D32"/>
    <mergeCell ref="G32:H32"/>
    <mergeCell ref="K32:L32"/>
    <mergeCell ref="M34:O34"/>
    <mergeCell ref="P32:Q32"/>
    <mergeCell ref="R32:S32"/>
    <mergeCell ref="A33:B33"/>
    <mergeCell ref="C33:D33"/>
    <mergeCell ref="G33:H33"/>
    <mergeCell ref="K33:L33"/>
    <mergeCell ref="M33:O33"/>
    <mergeCell ref="P33:Q33"/>
    <mergeCell ref="R33:S33"/>
    <mergeCell ref="A32:B32"/>
    <mergeCell ref="R30:S30"/>
    <mergeCell ref="A31:B31"/>
    <mergeCell ref="C31:D31"/>
    <mergeCell ref="G31:H31"/>
    <mergeCell ref="K31:L31"/>
    <mergeCell ref="M31:O31"/>
    <mergeCell ref="P31:Q31"/>
    <mergeCell ref="R31:S31"/>
    <mergeCell ref="A30:B30"/>
    <mergeCell ref="C30:D30"/>
    <mergeCell ref="G30:H30"/>
    <mergeCell ref="K30:L30"/>
    <mergeCell ref="M28:O28"/>
    <mergeCell ref="P28:Q28"/>
    <mergeCell ref="G28:H28"/>
    <mergeCell ref="K28:L28"/>
    <mergeCell ref="M30:O30"/>
    <mergeCell ref="P30:Q30"/>
    <mergeCell ref="R28:S28"/>
    <mergeCell ref="A29:B29"/>
    <mergeCell ref="C29:D29"/>
    <mergeCell ref="G29:H29"/>
    <mergeCell ref="K29:L29"/>
    <mergeCell ref="M29:O29"/>
    <mergeCell ref="P29:Q29"/>
    <mergeCell ref="R29:S29"/>
    <mergeCell ref="A28:B28"/>
    <mergeCell ref="C28:D28"/>
    <mergeCell ref="R26:S26"/>
    <mergeCell ref="A27:B27"/>
    <mergeCell ref="C27:D27"/>
    <mergeCell ref="G27:H27"/>
    <mergeCell ref="K27:L27"/>
    <mergeCell ref="M27:O27"/>
    <mergeCell ref="P27:Q27"/>
    <mergeCell ref="R27:S27"/>
    <mergeCell ref="A26:B26"/>
    <mergeCell ref="C26:D26"/>
    <mergeCell ref="G26:H26"/>
    <mergeCell ref="K26:L26"/>
    <mergeCell ref="M24:O24"/>
    <mergeCell ref="P24:Q24"/>
    <mergeCell ref="G24:J24"/>
    <mergeCell ref="K24:L24"/>
    <mergeCell ref="M26:O26"/>
    <mergeCell ref="P26:Q26"/>
    <mergeCell ref="R24:T24"/>
    <mergeCell ref="A25:B25"/>
    <mergeCell ref="C25:D25"/>
    <mergeCell ref="G25:H25"/>
    <mergeCell ref="K25:L25"/>
    <mergeCell ref="M25:O25"/>
    <mergeCell ref="P25:Q25"/>
    <mergeCell ref="R25:S25"/>
    <mergeCell ref="A24:B24"/>
    <mergeCell ref="C24:F24"/>
    <mergeCell ref="S22:T22"/>
    <mergeCell ref="A23:D23"/>
    <mergeCell ref="E23:F23"/>
    <mergeCell ref="G23:I23"/>
    <mergeCell ref="J23:N23"/>
    <mergeCell ref="O23:P23"/>
    <mergeCell ref="Q23:R23"/>
    <mergeCell ref="S23:T23"/>
    <mergeCell ref="A22:D22"/>
    <mergeCell ref="E22:F22"/>
    <mergeCell ref="G22:I22"/>
    <mergeCell ref="J22:N22"/>
    <mergeCell ref="O20:P20"/>
    <mergeCell ref="Q20:R20"/>
    <mergeCell ref="G20:I20"/>
    <mergeCell ref="J20:N20"/>
    <mergeCell ref="O22:P22"/>
    <mergeCell ref="Q22:R22"/>
    <mergeCell ref="S20:T20"/>
    <mergeCell ref="A21:D21"/>
    <mergeCell ref="E21:F21"/>
    <mergeCell ref="G21:I21"/>
    <mergeCell ref="J21:N21"/>
    <mergeCell ref="O21:P21"/>
    <mergeCell ref="Q21:R21"/>
    <mergeCell ref="S21:T21"/>
    <mergeCell ref="A20:D20"/>
    <mergeCell ref="E20:F20"/>
    <mergeCell ref="S18:T18"/>
    <mergeCell ref="A19:D19"/>
    <mergeCell ref="E19:F19"/>
    <mergeCell ref="G19:I19"/>
    <mergeCell ref="J19:N19"/>
    <mergeCell ref="O19:P19"/>
    <mergeCell ref="Q19:R19"/>
    <mergeCell ref="S19:T19"/>
    <mergeCell ref="A18:D18"/>
    <mergeCell ref="E18:F18"/>
    <mergeCell ref="G18:I18"/>
    <mergeCell ref="J18:N18"/>
    <mergeCell ref="O16:P16"/>
    <mergeCell ref="Q16:R16"/>
    <mergeCell ref="G16:I16"/>
    <mergeCell ref="J16:N16"/>
    <mergeCell ref="O18:P18"/>
    <mergeCell ref="Q18:R18"/>
    <mergeCell ref="S16:T16"/>
    <mergeCell ref="A17:D17"/>
    <mergeCell ref="E17:F17"/>
    <mergeCell ref="G17:I17"/>
    <mergeCell ref="J17:N17"/>
    <mergeCell ref="O17:P17"/>
    <mergeCell ref="Q17:R17"/>
    <mergeCell ref="S17:T17"/>
    <mergeCell ref="A16:D16"/>
    <mergeCell ref="E16:F16"/>
    <mergeCell ref="S14:T14"/>
    <mergeCell ref="A15:D15"/>
    <mergeCell ref="E15:F15"/>
    <mergeCell ref="G15:I15"/>
    <mergeCell ref="J15:N15"/>
    <mergeCell ref="O15:P15"/>
    <mergeCell ref="Q15:R15"/>
    <mergeCell ref="S15:T15"/>
    <mergeCell ref="A14:D14"/>
    <mergeCell ref="E14:F14"/>
    <mergeCell ref="G14:I14"/>
    <mergeCell ref="J14:N14"/>
    <mergeCell ref="O12:P12"/>
    <mergeCell ref="Q12:R12"/>
    <mergeCell ref="G12:I12"/>
    <mergeCell ref="J12:N12"/>
    <mergeCell ref="O14:P14"/>
    <mergeCell ref="Q14:R14"/>
    <mergeCell ref="S12:T12"/>
    <mergeCell ref="A13:D13"/>
    <mergeCell ref="E13:F13"/>
    <mergeCell ref="G13:I13"/>
    <mergeCell ref="J13:N13"/>
    <mergeCell ref="O13:P13"/>
    <mergeCell ref="Q13:R13"/>
    <mergeCell ref="S13:T13"/>
    <mergeCell ref="A12:D12"/>
    <mergeCell ref="E12:F12"/>
    <mergeCell ref="A10:N10"/>
    <mergeCell ref="O10:T10"/>
    <mergeCell ref="A11:D11"/>
    <mergeCell ref="E11:F11"/>
    <mergeCell ref="G11:I11"/>
    <mergeCell ref="J11:N11"/>
    <mergeCell ref="O11:P11"/>
    <mergeCell ref="Q11:R11"/>
    <mergeCell ref="S11:T11"/>
    <mergeCell ref="A9:E9"/>
    <mergeCell ref="F9:N9"/>
    <mergeCell ref="O9:Q9"/>
    <mergeCell ref="R9:T9"/>
    <mergeCell ref="O7:T7"/>
    <mergeCell ref="A8:E8"/>
    <mergeCell ref="F8:I8"/>
    <mergeCell ref="K8:N8"/>
    <mergeCell ref="O8:S8"/>
    <mergeCell ref="A7:E7"/>
    <mergeCell ref="I7:J7"/>
    <mergeCell ref="K7:L7"/>
    <mergeCell ref="M7:N7"/>
    <mergeCell ref="C2:Q2"/>
    <mergeCell ref="A5:E5"/>
    <mergeCell ref="F5:I5"/>
    <mergeCell ref="J5:M5"/>
    <mergeCell ref="O5:T5"/>
    <mergeCell ref="A6:E6"/>
    <mergeCell ref="F6:H6"/>
    <mergeCell ref="I6:J6"/>
    <mergeCell ref="K6:T6"/>
    <mergeCell ref="A104:G104"/>
    <mergeCell ref="A105:G105"/>
    <mergeCell ref="H105:T105"/>
    <mergeCell ref="A106:G106"/>
    <mergeCell ref="H106:K106"/>
    <mergeCell ref="L106:O106"/>
    <mergeCell ref="P106:T106"/>
    <mergeCell ref="P103:Q103"/>
    <mergeCell ref="A102:H102"/>
    <mergeCell ref="I102:J102"/>
    <mergeCell ref="A103:H103"/>
    <mergeCell ref="I103:J103"/>
    <mergeCell ref="K103:L103"/>
    <mergeCell ref="M103:O103"/>
    <mergeCell ref="K102:L102"/>
    <mergeCell ref="M102:O102"/>
    <mergeCell ref="R98:S98"/>
    <mergeCell ref="P101:Q101"/>
    <mergeCell ref="R101:S101"/>
    <mergeCell ref="P102:Q102"/>
    <mergeCell ref="R102:S102"/>
    <mergeCell ref="R103:S103"/>
    <mergeCell ref="P100:Q100"/>
    <mergeCell ref="R100:S100"/>
    <mergeCell ref="I101:J101"/>
    <mergeCell ref="K101:L101"/>
    <mergeCell ref="M101:O101"/>
    <mergeCell ref="A99:B101"/>
    <mergeCell ref="C99:H99"/>
    <mergeCell ref="I99:J99"/>
    <mergeCell ref="K99:L99"/>
    <mergeCell ref="C101:H101"/>
    <mergeCell ref="C100:H100"/>
    <mergeCell ref="I100:J100"/>
    <mergeCell ref="K100:L100"/>
    <mergeCell ref="A98:H98"/>
    <mergeCell ref="I98:J98"/>
    <mergeCell ref="K98:L98"/>
    <mergeCell ref="M98:O98"/>
    <mergeCell ref="P97:Q97"/>
    <mergeCell ref="P98:Q98"/>
    <mergeCell ref="M100:O100"/>
    <mergeCell ref="R97:S97"/>
    <mergeCell ref="C96:H96"/>
    <mergeCell ref="I96:J96"/>
    <mergeCell ref="C97:H97"/>
    <mergeCell ref="I97:J97"/>
    <mergeCell ref="K97:L97"/>
    <mergeCell ref="M97:O97"/>
    <mergeCell ref="K96:L96"/>
    <mergeCell ref="M96:O96"/>
    <mergeCell ref="P94:Q94"/>
    <mergeCell ref="R94:S94"/>
    <mergeCell ref="P95:Q95"/>
    <mergeCell ref="R95:S95"/>
    <mergeCell ref="P96:Q96"/>
    <mergeCell ref="R96:S96"/>
    <mergeCell ref="C95:H95"/>
    <mergeCell ref="I95:J95"/>
    <mergeCell ref="K95:L95"/>
    <mergeCell ref="M95:O95"/>
    <mergeCell ref="C94:H94"/>
    <mergeCell ref="I94:J94"/>
    <mergeCell ref="K94:L94"/>
    <mergeCell ref="M94:O94"/>
    <mergeCell ref="P93:Q93"/>
    <mergeCell ref="R93:S93"/>
    <mergeCell ref="C92:H92"/>
    <mergeCell ref="I92:J92"/>
    <mergeCell ref="C93:H93"/>
    <mergeCell ref="I93:J93"/>
    <mergeCell ref="K93:L93"/>
    <mergeCell ref="M93:O93"/>
    <mergeCell ref="K92:L92"/>
    <mergeCell ref="M92:O92"/>
    <mergeCell ref="P90:Q90"/>
    <mergeCell ref="R90:S90"/>
    <mergeCell ref="P91:Q91"/>
    <mergeCell ref="R91:S91"/>
    <mergeCell ref="P92:Q92"/>
    <mergeCell ref="R92:S92"/>
    <mergeCell ref="C91:H91"/>
    <mergeCell ref="I91:J91"/>
    <mergeCell ref="K91:L91"/>
    <mergeCell ref="M91:O91"/>
    <mergeCell ref="A90:H90"/>
    <mergeCell ref="I90:J90"/>
    <mergeCell ref="K90:L90"/>
    <mergeCell ref="M90:O90"/>
    <mergeCell ref="R88:S88"/>
    <mergeCell ref="A89:B89"/>
    <mergeCell ref="C89:D89"/>
    <mergeCell ref="G89:H89"/>
    <mergeCell ref="K89:L89"/>
    <mergeCell ref="M89:O89"/>
    <mergeCell ref="P89:Q89"/>
    <mergeCell ref="R89:S89"/>
    <mergeCell ref="A88:B88"/>
    <mergeCell ref="C88:D88"/>
    <mergeCell ref="G88:H88"/>
    <mergeCell ref="K88:L88"/>
    <mergeCell ref="M86:O86"/>
    <mergeCell ref="P86:Q86"/>
    <mergeCell ref="G86:H86"/>
    <mergeCell ref="K86:L86"/>
    <mergeCell ref="M88:O88"/>
    <mergeCell ref="P88:Q88"/>
    <mergeCell ref="R86:S86"/>
    <mergeCell ref="A87:B87"/>
    <mergeCell ref="C87:D87"/>
    <mergeCell ref="G87:H87"/>
    <mergeCell ref="K87:L87"/>
    <mergeCell ref="M87:O87"/>
    <mergeCell ref="P87:Q87"/>
    <mergeCell ref="R87:S87"/>
    <mergeCell ref="A86:B86"/>
    <mergeCell ref="C86:D86"/>
    <mergeCell ref="R84:S84"/>
    <mergeCell ref="A85:B85"/>
    <mergeCell ref="C85:D85"/>
    <mergeCell ref="G85:H85"/>
    <mergeCell ref="K85:L85"/>
    <mergeCell ref="M85:O85"/>
    <mergeCell ref="P85:Q85"/>
    <mergeCell ref="R85:S85"/>
    <mergeCell ref="A84:B84"/>
    <mergeCell ref="C84:D84"/>
    <mergeCell ref="G84:H84"/>
    <mergeCell ref="K84:L84"/>
    <mergeCell ref="M82:O82"/>
    <mergeCell ref="P82:Q82"/>
    <mergeCell ref="G82:H82"/>
    <mergeCell ref="K82:L82"/>
    <mergeCell ref="M84:O84"/>
    <mergeCell ref="P84:Q84"/>
    <mergeCell ref="R82:S82"/>
    <mergeCell ref="A83:B83"/>
    <mergeCell ref="C83:D83"/>
    <mergeCell ref="G83:H83"/>
    <mergeCell ref="K83:L83"/>
    <mergeCell ref="M83:O83"/>
    <mergeCell ref="P83:Q83"/>
    <mergeCell ref="R83:S83"/>
    <mergeCell ref="A82:B82"/>
    <mergeCell ref="C82:D82"/>
    <mergeCell ref="R80:S80"/>
    <mergeCell ref="A81:B81"/>
    <mergeCell ref="C81:D81"/>
    <mergeCell ref="G81:H81"/>
    <mergeCell ref="K81:L81"/>
    <mergeCell ref="M81:O81"/>
    <mergeCell ref="P81:Q81"/>
    <mergeCell ref="R81:S81"/>
    <mergeCell ref="A80:B80"/>
    <mergeCell ref="C80:D80"/>
    <mergeCell ref="G80:H80"/>
    <mergeCell ref="K80:L80"/>
    <mergeCell ref="M78:O78"/>
    <mergeCell ref="P78:Q78"/>
    <mergeCell ref="G78:J78"/>
    <mergeCell ref="K78:L78"/>
    <mergeCell ref="M80:O80"/>
    <mergeCell ref="P80:Q80"/>
    <mergeCell ref="R78:T78"/>
    <mergeCell ref="A79:B79"/>
    <mergeCell ref="C79:D79"/>
    <mergeCell ref="G79:H79"/>
    <mergeCell ref="K79:L79"/>
    <mergeCell ref="M79:O79"/>
    <mergeCell ref="P79:Q79"/>
    <mergeCell ref="R79:S79"/>
    <mergeCell ref="A78:B78"/>
    <mergeCell ref="C78:F78"/>
    <mergeCell ref="S76:T76"/>
    <mergeCell ref="A77:D77"/>
    <mergeCell ref="E77:F77"/>
    <mergeCell ref="G77:I77"/>
    <mergeCell ref="J77:N77"/>
    <mergeCell ref="O77:P77"/>
    <mergeCell ref="Q77:R77"/>
    <mergeCell ref="S77:T77"/>
    <mergeCell ref="A76:D76"/>
    <mergeCell ref="E76:F76"/>
    <mergeCell ref="G76:I76"/>
    <mergeCell ref="J76:N76"/>
    <mergeCell ref="O74:P74"/>
    <mergeCell ref="Q74:R74"/>
    <mergeCell ref="G74:I74"/>
    <mergeCell ref="J74:N74"/>
    <mergeCell ref="O76:P76"/>
    <mergeCell ref="Q76:R76"/>
    <mergeCell ref="S74:T74"/>
    <mergeCell ref="A75:D75"/>
    <mergeCell ref="E75:F75"/>
    <mergeCell ref="G75:I75"/>
    <mergeCell ref="J75:N75"/>
    <mergeCell ref="O75:P75"/>
    <mergeCell ref="Q75:R75"/>
    <mergeCell ref="S75:T75"/>
    <mergeCell ref="A74:D74"/>
    <mergeCell ref="E74:F74"/>
    <mergeCell ref="S72:T72"/>
    <mergeCell ref="A73:D73"/>
    <mergeCell ref="E73:F73"/>
    <mergeCell ref="G73:I73"/>
    <mergeCell ref="J73:N73"/>
    <mergeCell ref="O73:P73"/>
    <mergeCell ref="Q73:R73"/>
    <mergeCell ref="S73:T73"/>
    <mergeCell ref="A72:D72"/>
    <mergeCell ref="E72:F72"/>
    <mergeCell ref="G72:I72"/>
    <mergeCell ref="J72:N72"/>
    <mergeCell ref="O70:P70"/>
    <mergeCell ref="Q70:R70"/>
    <mergeCell ref="G70:I70"/>
    <mergeCell ref="J70:N70"/>
    <mergeCell ref="O72:P72"/>
    <mergeCell ref="Q72:R72"/>
    <mergeCell ref="S70:T70"/>
    <mergeCell ref="A71:D71"/>
    <mergeCell ref="E71:F71"/>
    <mergeCell ref="G71:I71"/>
    <mergeCell ref="J71:N71"/>
    <mergeCell ref="O71:P71"/>
    <mergeCell ref="Q71:R71"/>
    <mergeCell ref="S71:T71"/>
    <mergeCell ref="A70:D70"/>
    <mergeCell ref="E70:F70"/>
    <mergeCell ref="S68:T68"/>
    <mergeCell ref="A69:D69"/>
    <mergeCell ref="E69:F69"/>
    <mergeCell ref="G69:I69"/>
    <mergeCell ref="J69:N69"/>
    <mergeCell ref="O69:P69"/>
    <mergeCell ref="Q69:R69"/>
    <mergeCell ref="S69:T69"/>
    <mergeCell ref="A68:D68"/>
    <mergeCell ref="E68:F68"/>
    <mergeCell ref="G68:I68"/>
    <mergeCell ref="J68:N68"/>
    <mergeCell ref="O66:P66"/>
    <mergeCell ref="Q66:R66"/>
    <mergeCell ref="G66:I66"/>
    <mergeCell ref="J66:N66"/>
    <mergeCell ref="O68:P68"/>
    <mergeCell ref="Q68:R68"/>
    <mergeCell ref="S66:T66"/>
    <mergeCell ref="A67:D67"/>
    <mergeCell ref="E67:F67"/>
    <mergeCell ref="G67:I67"/>
    <mergeCell ref="J67:N67"/>
    <mergeCell ref="O67:P67"/>
    <mergeCell ref="Q67:R67"/>
    <mergeCell ref="S67:T67"/>
    <mergeCell ref="A66:D66"/>
    <mergeCell ref="E66:F66"/>
    <mergeCell ref="A64:N64"/>
    <mergeCell ref="O64:T64"/>
    <mergeCell ref="A65:D65"/>
    <mergeCell ref="E65:F65"/>
    <mergeCell ref="G65:I65"/>
    <mergeCell ref="J65:N65"/>
    <mergeCell ref="O65:P65"/>
    <mergeCell ref="Q65:R65"/>
    <mergeCell ref="S65:T65"/>
    <mergeCell ref="A63:E63"/>
    <mergeCell ref="F63:N63"/>
    <mergeCell ref="O63:Q63"/>
    <mergeCell ref="R63:T63"/>
    <mergeCell ref="A61:E61"/>
    <mergeCell ref="I61:J61"/>
    <mergeCell ref="K61:L61"/>
    <mergeCell ref="M61:N61"/>
    <mergeCell ref="A62:E62"/>
    <mergeCell ref="F62:I62"/>
    <mergeCell ref="K62:N62"/>
    <mergeCell ref="O62:S62"/>
    <mergeCell ref="F60:H60"/>
    <mergeCell ref="I60:J60"/>
    <mergeCell ref="K60:T60"/>
    <mergeCell ref="O61:T61"/>
    <mergeCell ref="F491:I491"/>
    <mergeCell ref="J491:M491"/>
    <mergeCell ref="O491:T491"/>
    <mergeCell ref="A492:E492"/>
    <mergeCell ref="F492:H492"/>
    <mergeCell ref="I492:J492"/>
    <mergeCell ref="K492:T492"/>
    <mergeCell ref="O493:T493"/>
    <mergeCell ref="A494:E494"/>
    <mergeCell ref="F494:I494"/>
    <mergeCell ref="K494:N494"/>
    <mergeCell ref="O494:S494"/>
    <mergeCell ref="A493:E493"/>
    <mergeCell ref="I493:J493"/>
    <mergeCell ref="K493:L493"/>
    <mergeCell ref="M493:N493"/>
    <mergeCell ref="A495:E495"/>
    <mergeCell ref="F495:N495"/>
    <mergeCell ref="O495:Q495"/>
    <mergeCell ref="R495:T495"/>
    <mergeCell ref="A496:N496"/>
    <mergeCell ref="O496:T496"/>
    <mergeCell ref="Q498:R498"/>
    <mergeCell ref="S498:T498"/>
    <mergeCell ref="A497:D497"/>
    <mergeCell ref="E497:F497"/>
    <mergeCell ref="G497:I497"/>
    <mergeCell ref="J497:N497"/>
    <mergeCell ref="O497:P497"/>
    <mergeCell ref="Q497:R497"/>
    <mergeCell ref="G499:I499"/>
    <mergeCell ref="J499:N499"/>
    <mergeCell ref="O499:P499"/>
    <mergeCell ref="Q499:R499"/>
    <mergeCell ref="S497:T497"/>
    <mergeCell ref="A498:D498"/>
    <mergeCell ref="E498:F498"/>
    <mergeCell ref="G498:I498"/>
    <mergeCell ref="J498:N498"/>
    <mergeCell ref="O498:P498"/>
    <mergeCell ref="S499:T499"/>
    <mergeCell ref="A500:D500"/>
    <mergeCell ref="E500:F500"/>
    <mergeCell ref="G500:I500"/>
    <mergeCell ref="J500:N500"/>
    <mergeCell ref="O500:P500"/>
    <mergeCell ref="Q500:R500"/>
    <mergeCell ref="S500:T500"/>
    <mergeCell ref="A499:D499"/>
    <mergeCell ref="E499:F499"/>
    <mergeCell ref="Q502:R502"/>
    <mergeCell ref="S502:T502"/>
    <mergeCell ref="A501:D501"/>
    <mergeCell ref="E501:F501"/>
    <mergeCell ref="G501:I501"/>
    <mergeCell ref="J501:N501"/>
    <mergeCell ref="O501:P501"/>
    <mergeCell ref="Q501:R501"/>
    <mergeCell ref="G503:I503"/>
    <mergeCell ref="J503:N503"/>
    <mergeCell ref="O503:P503"/>
    <mergeCell ref="Q503:R503"/>
    <mergeCell ref="S501:T501"/>
    <mergeCell ref="A502:D502"/>
    <mergeCell ref="E502:F502"/>
    <mergeCell ref="G502:I502"/>
    <mergeCell ref="J502:N502"/>
    <mergeCell ref="O502:P502"/>
    <mergeCell ref="S503:T503"/>
    <mergeCell ref="A504:D504"/>
    <mergeCell ref="E504:F504"/>
    <mergeCell ref="G504:I504"/>
    <mergeCell ref="J504:N504"/>
    <mergeCell ref="O504:P504"/>
    <mergeCell ref="Q504:R504"/>
    <mergeCell ref="S504:T504"/>
    <mergeCell ref="A503:D503"/>
    <mergeCell ref="E503:F503"/>
    <mergeCell ref="A505:D505"/>
    <mergeCell ref="E505:F505"/>
    <mergeCell ref="G505:I505"/>
    <mergeCell ref="J505:N505"/>
    <mergeCell ref="O505:P505"/>
    <mergeCell ref="Q505:R505"/>
    <mergeCell ref="S505:T505"/>
    <mergeCell ref="Q506:R506"/>
    <mergeCell ref="S506:T506"/>
    <mergeCell ref="A507:D507"/>
    <mergeCell ref="E507:F507"/>
    <mergeCell ref="G507:I507"/>
    <mergeCell ref="J507:N507"/>
    <mergeCell ref="O507:P507"/>
    <mergeCell ref="Q507:R507"/>
    <mergeCell ref="S507:T507"/>
    <mergeCell ref="A506:D506"/>
    <mergeCell ref="E508:F508"/>
    <mergeCell ref="G508:I508"/>
    <mergeCell ref="J508:N508"/>
    <mergeCell ref="O506:P506"/>
    <mergeCell ref="E506:F506"/>
    <mergeCell ref="G506:I506"/>
    <mergeCell ref="J506:N506"/>
    <mergeCell ref="O508:P508"/>
    <mergeCell ref="Q508:R508"/>
    <mergeCell ref="S508:T508"/>
    <mergeCell ref="A509:D509"/>
    <mergeCell ref="E509:F509"/>
    <mergeCell ref="G509:I509"/>
    <mergeCell ref="J509:N509"/>
    <mergeCell ref="O509:P509"/>
    <mergeCell ref="Q509:R509"/>
    <mergeCell ref="S509:T509"/>
    <mergeCell ref="A508:D508"/>
    <mergeCell ref="P510:Q510"/>
    <mergeCell ref="R510:T510"/>
    <mergeCell ref="A511:B511"/>
    <mergeCell ref="C511:D511"/>
    <mergeCell ref="G511:H511"/>
    <mergeCell ref="K511:L511"/>
    <mergeCell ref="M511:O511"/>
    <mergeCell ref="P511:Q511"/>
    <mergeCell ref="R511:S511"/>
    <mergeCell ref="A510:B510"/>
    <mergeCell ref="C512:D512"/>
    <mergeCell ref="G512:H512"/>
    <mergeCell ref="K512:L512"/>
    <mergeCell ref="M510:O510"/>
    <mergeCell ref="C510:F510"/>
    <mergeCell ref="G510:J510"/>
    <mergeCell ref="K510:L510"/>
    <mergeCell ref="M512:O512"/>
    <mergeCell ref="P512:Q512"/>
    <mergeCell ref="R512:S512"/>
    <mergeCell ref="A513:B513"/>
    <mergeCell ref="C513:D513"/>
    <mergeCell ref="G513:H513"/>
    <mergeCell ref="K513:L513"/>
    <mergeCell ref="M513:O513"/>
    <mergeCell ref="P513:Q513"/>
    <mergeCell ref="R513:S513"/>
    <mergeCell ref="A512:B512"/>
    <mergeCell ref="P514:Q514"/>
    <mergeCell ref="R514:S514"/>
    <mergeCell ref="A515:B515"/>
    <mergeCell ref="C515:D515"/>
    <mergeCell ref="G515:H515"/>
    <mergeCell ref="K515:L515"/>
    <mergeCell ref="M515:O515"/>
    <mergeCell ref="P515:Q515"/>
    <mergeCell ref="R515:S515"/>
    <mergeCell ref="A514:B514"/>
    <mergeCell ref="C516:D516"/>
    <mergeCell ref="G516:H516"/>
    <mergeCell ref="K516:L516"/>
    <mergeCell ref="M514:O514"/>
    <mergeCell ref="C514:D514"/>
    <mergeCell ref="G514:H514"/>
    <mergeCell ref="K514:L514"/>
    <mergeCell ref="M516:O516"/>
    <mergeCell ref="P516:Q516"/>
    <mergeCell ref="R516:S516"/>
    <mergeCell ref="A517:B517"/>
    <mergeCell ref="C517:D517"/>
    <mergeCell ref="G517:H517"/>
    <mergeCell ref="K517:L517"/>
    <mergeCell ref="M517:O517"/>
    <mergeCell ref="P517:Q517"/>
    <mergeCell ref="R517:S517"/>
    <mergeCell ref="A516:B516"/>
    <mergeCell ref="P518:Q518"/>
    <mergeCell ref="R518:S518"/>
    <mergeCell ref="A519:B519"/>
    <mergeCell ref="C519:D519"/>
    <mergeCell ref="G519:H519"/>
    <mergeCell ref="K519:L519"/>
    <mergeCell ref="M519:O519"/>
    <mergeCell ref="P519:Q519"/>
    <mergeCell ref="R519:S519"/>
    <mergeCell ref="A518:B518"/>
    <mergeCell ref="C520:D520"/>
    <mergeCell ref="G520:H520"/>
    <mergeCell ref="K520:L520"/>
    <mergeCell ref="M518:O518"/>
    <mergeCell ref="C518:D518"/>
    <mergeCell ref="G518:H518"/>
    <mergeCell ref="K518:L518"/>
    <mergeCell ref="M520:O520"/>
    <mergeCell ref="P520:Q520"/>
    <mergeCell ref="R520:S520"/>
    <mergeCell ref="A521:B521"/>
    <mergeCell ref="C521:D521"/>
    <mergeCell ref="G521:H521"/>
    <mergeCell ref="K521:L521"/>
    <mergeCell ref="M521:O521"/>
    <mergeCell ref="P521:Q521"/>
    <mergeCell ref="R521:S521"/>
    <mergeCell ref="A520:B520"/>
    <mergeCell ref="A522:H522"/>
    <mergeCell ref="I522:J522"/>
    <mergeCell ref="K522:L522"/>
    <mergeCell ref="M522:O522"/>
    <mergeCell ref="P524:Q524"/>
    <mergeCell ref="R524:S524"/>
    <mergeCell ref="C523:H523"/>
    <mergeCell ref="I523:J523"/>
    <mergeCell ref="K523:L523"/>
    <mergeCell ref="M523:O523"/>
    <mergeCell ref="P522:Q522"/>
    <mergeCell ref="R522:S522"/>
    <mergeCell ref="P523:Q523"/>
    <mergeCell ref="R523:S523"/>
    <mergeCell ref="P525:Q525"/>
    <mergeCell ref="R525:S525"/>
    <mergeCell ref="C524:H524"/>
    <mergeCell ref="I524:J524"/>
    <mergeCell ref="C525:H525"/>
    <mergeCell ref="I525:J525"/>
    <mergeCell ref="K525:L525"/>
    <mergeCell ref="M525:O525"/>
    <mergeCell ref="K524:L524"/>
    <mergeCell ref="M524:O524"/>
    <mergeCell ref="C526:H526"/>
    <mergeCell ref="I526:J526"/>
    <mergeCell ref="K526:L526"/>
    <mergeCell ref="M526:O526"/>
    <mergeCell ref="P528:Q528"/>
    <mergeCell ref="R528:S528"/>
    <mergeCell ref="C527:H527"/>
    <mergeCell ref="I527:J527"/>
    <mergeCell ref="K527:L527"/>
    <mergeCell ref="M527:O527"/>
    <mergeCell ref="P526:Q526"/>
    <mergeCell ref="R526:S526"/>
    <mergeCell ref="P527:Q527"/>
    <mergeCell ref="R527:S527"/>
    <mergeCell ref="P529:Q529"/>
    <mergeCell ref="R529:S529"/>
    <mergeCell ref="C528:H528"/>
    <mergeCell ref="I528:J528"/>
    <mergeCell ref="C529:H529"/>
    <mergeCell ref="I529:J529"/>
    <mergeCell ref="K529:L529"/>
    <mergeCell ref="M529:O529"/>
    <mergeCell ref="K528:L528"/>
    <mergeCell ref="M528:O528"/>
    <mergeCell ref="P534:Q534"/>
    <mergeCell ref="R534:S534"/>
    <mergeCell ref="I533:J533"/>
    <mergeCell ref="K533:L533"/>
    <mergeCell ref="M533:O533"/>
    <mergeCell ref="K534:L534"/>
    <mergeCell ref="K531:L531"/>
    <mergeCell ref="C533:H533"/>
    <mergeCell ref="A530:H530"/>
    <mergeCell ref="I530:J530"/>
    <mergeCell ref="K530:L530"/>
    <mergeCell ref="M530:O530"/>
    <mergeCell ref="C532:H532"/>
    <mergeCell ref="I532:J532"/>
    <mergeCell ref="P530:Q530"/>
    <mergeCell ref="R530:S530"/>
    <mergeCell ref="P533:Q533"/>
    <mergeCell ref="R533:S533"/>
    <mergeCell ref="A534:H534"/>
    <mergeCell ref="I534:J534"/>
    <mergeCell ref="M534:O534"/>
    <mergeCell ref="A531:B533"/>
    <mergeCell ref="C531:H531"/>
    <mergeCell ref="I531:J531"/>
    <mergeCell ref="A535:H535"/>
    <mergeCell ref="I535:J535"/>
    <mergeCell ref="A536:G536"/>
    <mergeCell ref="A537:G537"/>
    <mergeCell ref="H537:T537"/>
    <mergeCell ref="P535:Q535"/>
    <mergeCell ref="R535:S535"/>
    <mergeCell ref="K535:L535"/>
    <mergeCell ref="M535:O535"/>
    <mergeCell ref="I536:J536"/>
    <mergeCell ref="N536:O536"/>
    <mergeCell ref="A538:G538"/>
    <mergeCell ref="H538:K538"/>
    <mergeCell ref="L538:O538"/>
    <mergeCell ref="P538:T538"/>
    <mergeCell ref="B539:T539"/>
    <mergeCell ref="C542:Q542"/>
    <mergeCell ref="A545:E545"/>
    <mergeCell ref="F545:I545"/>
    <mergeCell ref="J545:M545"/>
    <mergeCell ref="O545:T545"/>
    <mergeCell ref="A546:E546"/>
    <mergeCell ref="F546:H546"/>
    <mergeCell ref="I546:J546"/>
    <mergeCell ref="K546:T546"/>
    <mergeCell ref="O547:T547"/>
    <mergeCell ref="A548:E548"/>
    <mergeCell ref="F548:I548"/>
    <mergeCell ref="K548:N548"/>
    <mergeCell ref="O548:S548"/>
    <mergeCell ref="A547:E547"/>
    <mergeCell ref="I547:J547"/>
    <mergeCell ref="K547:L547"/>
    <mergeCell ref="M547:N547"/>
    <mergeCell ref="A549:E549"/>
    <mergeCell ref="F549:N549"/>
    <mergeCell ref="O549:Q549"/>
    <mergeCell ref="R549:T549"/>
    <mergeCell ref="A550:N550"/>
    <mergeCell ref="O550:T550"/>
    <mergeCell ref="Q552:R552"/>
    <mergeCell ref="S552:T552"/>
    <mergeCell ref="A551:D551"/>
    <mergeCell ref="E551:F551"/>
    <mergeCell ref="G551:I551"/>
    <mergeCell ref="J551:N551"/>
    <mergeCell ref="O551:P551"/>
    <mergeCell ref="Q551:R551"/>
    <mergeCell ref="G553:I553"/>
    <mergeCell ref="J553:N553"/>
    <mergeCell ref="O553:P553"/>
    <mergeCell ref="Q553:R553"/>
    <mergeCell ref="S551:T551"/>
    <mergeCell ref="A552:D552"/>
    <mergeCell ref="E552:F552"/>
    <mergeCell ref="G552:I552"/>
    <mergeCell ref="J552:N552"/>
    <mergeCell ref="O552:P552"/>
    <mergeCell ref="S553:T553"/>
    <mergeCell ref="A554:D554"/>
    <mergeCell ref="E554:F554"/>
    <mergeCell ref="G554:I554"/>
    <mergeCell ref="J554:N554"/>
    <mergeCell ref="O554:P554"/>
    <mergeCell ref="Q554:R554"/>
    <mergeCell ref="S554:T554"/>
    <mergeCell ref="A553:D553"/>
    <mergeCell ref="E553:F553"/>
    <mergeCell ref="Q556:R556"/>
    <mergeCell ref="S556:T556"/>
    <mergeCell ref="A555:D555"/>
    <mergeCell ref="E555:F555"/>
    <mergeCell ref="G555:I555"/>
    <mergeCell ref="J555:N555"/>
    <mergeCell ref="O555:P555"/>
    <mergeCell ref="Q555:R555"/>
    <mergeCell ref="G557:I557"/>
    <mergeCell ref="J557:N557"/>
    <mergeCell ref="O557:P557"/>
    <mergeCell ref="Q557:R557"/>
    <mergeCell ref="S555:T555"/>
    <mergeCell ref="A556:D556"/>
    <mergeCell ref="E556:F556"/>
    <mergeCell ref="G556:I556"/>
    <mergeCell ref="J556:N556"/>
    <mergeCell ref="O556:P556"/>
    <mergeCell ref="S557:T557"/>
    <mergeCell ref="A558:D558"/>
    <mergeCell ref="E558:F558"/>
    <mergeCell ref="G558:I558"/>
    <mergeCell ref="J558:N558"/>
    <mergeCell ref="O558:P558"/>
    <mergeCell ref="Q558:R558"/>
    <mergeCell ref="S558:T558"/>
    <mergeCell ref="A557:D557"/>
    <mergeCell ref="E557:F557"/>
    <mergeCell ref="Q560:R560"/>
    <mergeCell ref="S560:T560"/>
    <mergeCell ref="A559:D559"/>
    <mergeCell ref="E559:F559"/>
    <mergeCell ref="G559:I559"/>
    <mergeCell ref="J559:N559"/>
    <mergeCell ref="O559:P559"/>
    <mergeCell ref="Q559:R559"/>
    <mergeCell ref="G561:I561"/>
    <mergeCell ref="J561:N561"/>
    <mergeCell ref="O561:P561"/>
    <mergeCell ref="Q561:R561"/>
    <mergeCell ref="S559:T559"/>
    <mergeCell ref="A560:D560"/>
    <mergeCell ref="E560:F560"/>
    <mergeCell ref="G560:I560"/>
    <mergeCell ref="J560:N560"/>
    <mergeCell ref="O560:P560"/>
    <mergeCell ref="S561:T561"/>
    <mergeCell ref="A562:D562"/>
    <mergeCell ref="E562:F562"/>
    <mergeCell ref="G562:I562"/>
    <mergeCell ref="J562:N562"/>
    <mergeCell ref="O562:P562"/>
    <mergeCell ref="Q562:R562"/>
    <mergeCell ref="S562:T562"/>
    <mergeCell ref="A561:D561"/>
    <mergeCell ref="E561:F561"/>
    <mergeCell ref="P564:Q564"/>
    <mergeCell ref="R564:T564"/>
    <mergeCell ref="A563:D563"/>
    <mergeCell ref="E563:F563"/>
    <mergeCell ref="G563:I563"/>
    <mergeCell ref="J563:N563"/>
    <mergeCell ref="O563:P563"/>
    <mergeCell ref="Q563:R563"/>
    <mergeCell ref="G565:H565"/>
    <mergeCell ref="K565:L565"/>
    <mergeCell ref="M565:O565"/>
    <mergeCell ref="P565:Q565"/>
    <mergeCell ref="S563:T563"/>
    <mergeCell ref="A564:B564"/>
    <mergeCell ref="C564:F564"/>
    <mergeCell ref="G564:J564"/>
    <mergeCell ref="K564:L564"/>
    <mergeCell ref="M564:O564"/>
    <mergeCell ref="R565:S565"/>
    <mergeCell ref="A566:B566"/>
    <mergeCell ref="C566:D566"/>
    <mergeCell ref="G566:H566"/>
    <mergeCell ref="K566:L566"/>
    <mergeCell ref="M566:O566"/>
    <mergeCell ref="P566:Q566"/>
    <mergeCell ref="R566:S566"/>
    <mergeCell ref="A565:B565"/>
    <mergeCell ref="C565:D565"/>
    <mergeCell ref="P568:Q568"/>
    <mergeCell ref="R568:S568"/>
    <mergeCell ref="A567:B567"/>
    <mergeCell ref="C567:D567"/>
    <mergeCell ref="G567:H567"/>
    <mergeCell ref="K567:L567"/>
    <mergeCell ref="M567:O567"/>
    <mergeCell ref="P567:Q567"/>
    <mergeCell ref="G569:H569"/>
    <mergeCell ref="K569:L569"/>
    <mergeCell ref="M569:O569"/>
    <mergeCell ref="P569:Q569"/>
    <mergeCell ref="R567:S567"/>
    <mergeCell ref="A568:B568"/>
    <mergeCell ref="C568:D568"/>
    <mergeCell ref="G568:H568"/>
    <mergeCell ref="K568:L568"/>
    <mergeCell ref="M568:O568"/>
    <mergeCell ref="R569:S569"/>
    <mergeCell ref="A570:B570"/>
    <mergeCell ref="C570:D570"/>
    <mergeCell ref="G570:H570"/>
    <mergeCell ref="K570:L570"/>
    <mergeCell ref="M570:O570"/>
    <mergeCell ref="P570:Q570"/>
    <mergeCell ref="R570:S570"/>
    <mergeCell ref="A569:B569"/>
    <mergeCell ref="C569:D569"/>
    <mergeCell ref="P572:Q572"/>
    <mergeCell ref="R572:S572"/>
    <mergeCell ref="A571:B571"/>
    <mergeCell ref="C571:D571"/>
    <mergeCell ref="G571:H571"/>
    <mergeCell ref="K571:L571"/>
    <mergeCell ref="M571:O571"/>
    <mergeCell ref="P571:Q571"/>
    <mergeCell ref="G573:H573"/>
    <mergeCell ref="K573:L573"/>
    <mergeCell ref="M573:O573"/>
    <mergeCell ref="P573:Q573"/>
    <mergeCell ref="R571:S571"/>
    <mergeCell ref="A572:B572"/>
    <mergeCell ref="C572:D572"/>
    <mergeCell ref="G572:H572"/>
    <mergeCell ref="K572:L572"/>
    <mergeCell ref="M572:O572"/>
    <mergeCell ref="R573:S573"/>
    <mergeCell ref="A574:B574"/>
    <mergeCell ref="C574:D574"/>
    <mergeCell ref="G574:H574"/>
    <mergeCell ref="K574:L574"/>
    <mergeCell ref="M574:O574"/>
    <mergeCell ref="P574:Q574"/>
    <mergeCell ref="R574:S574"/>
    <mergeCell ref="A573:B573"/>
    <mergeCell ref="C573:D573"/>
    <mergeCell ref="A575:B575"/>
    <mergeCell ref="C575:D575"/>
    <mergeCell ref="G575:H575"/>
    <mergeCell ref="K575:L575"/>
    <mergeCell ref="M575:O575"/>
    <mergeCell ref="P575:Q575"/>
    <mergeCell ref="R575:S575"/>
    <mergeCell ref="A576:H576"/>
    <mergeCell ref="I576:J576"/>
    <mergeCell ref="K576:L576"/>
    <mergeCell ref="M576:O576"/>
    <mergeCell ref="P578:Q578"/>
    <mergeCell ref="R578:S578"/>
    <mergeCell ref="C577:H577"/>
    <mergeCell ref="I577:J577"/>
    <mergeCell ref="K577:L577"/>
    <mergeCell ref="M577:O577"/>
    <mergeCell ref="P576:Q576"/>
    <mergeCell ref="R576:S576"/>
    <mergeCell ref="P577:Q577"/>
    <mergeCell ref="R577:S577"/>
    <mergeCell ref="P579:Q579"/>
    <mergeCell ref="R579:S579"/>
    <mergeCell ref="C578:H578"/>
    <mergeCell ref="I578:J578"/>
    <mergeCell ref="C579:H579"/>
    <mergeCell ref="I579:J579"/>
    <mergeCell ref="K579:L579"/>
    <mergeCell ref="M579:O579"/>
    <mergeCell ref="K578:L578"/>
    <mergeCell ref="M578:O578"/>
    <mergeCell ref="C580:H580"/>
    <mergeCell ref="I580:J580"/>
    <mergeCell ref="K580:L580"/>
    <mergeCell ref="M580:O580"/>
    <mergeCell ref="P582:Q582"/>
    <mergeCell ref="R582:S582"/>
    <mergeCell ref="C581:H581"/>
    <mergeCell ref="I581:J581"/>
    <mergeCell ref="K581:L581"/>
    <mergeCell ref="M581:O581"/>
    <mergeCell ref="P580:Q580"/>
    <mergeCell ref="R580:S580"/>
    <mergeCell ref="P581:Q581"/>
    <mergeCell ref="R581:S581"/>
    <mergeCell ref="P583:Q583"/>
    <mergeCell ref="R583:S583"/>
    <mergeCell ref="C582:H582"/>
    <mergeCell ref="I582:J582"/>
    <mergeCell ref="C583:H583"/>
    <mergeCell ref="I583:J583"/>
    <mergeCell ref="K583:L583"/>
    <mergeCell ref="M583:O583"/>
    <mergeCell ref="K582:L582"/>
    <mergeCell ref="M582:O582"/>
    <mergeCell ref="A584:H584"/>
    <mergeCell ref="I584:J584"/>
    <mergeCell ref="K584:L584"/>
    <mergeCell ref="M584:O584"/>
    <mergeCell ref="P588:Q588"/>
    <mergeCell ref="R588:S588"/>
    <mergeCell ref="I587:J587"/>
    <mergeCell ref="K587:L587"/>
    <mergeCell ref="M587:O587"/>
    <mergeCell ref="A585:B587"/>
    <mergeCell ref="C585:H585"/>
    <mergeCell ref="C586:H586"/>
    <mergeCell ref="C587:H587"/>
    <mergeCell ref="P584:Q584"/>
    <mergeCell ref="R584:S584"/>
    <mergeCell ref="P587:Q587"/>
    <mergeCell ref="R587:S587"/>
    <mergeCell ref="P586:Q586"/>
    <mergeCell ref="R586:S586"/>
    <mergeCell ref="P585:Q585"/>
    <mergeCell ref="R585:S585"/>
    <mergeCell ref="I589:J589"/>
    <mergeCell ref="K589:L589"/>
    <mergeCell ref="M589:O589"/>
    <mergeCell ref="K588:L588"/>
    <mergeCell ref="M588:O588"/>
    <mergeCell ref="P589:Q589"/>
    <mergeCell ref="R589:S589"/>
    <mergeCell ref="I586:J586"/>
    <mergeCell ref="K586:L586"/>
    <mergeCell ref="B647:T647"/>
    <mergeCell ref="P592:T592"/>
    <mergeCell ref="A590:G590"/>
    <mergeCell ref="A591:G591"/>
    <mergeCell ref="H591:T591"/>
    <mergeCell ref="A639:B641"/>
    <mergeCell ref="C639:H639"/>
    <mergeCell ref="C640:H640"/>
    <mergeCell ref="C641:H641"/>
    <mergeCell ref="I639:J639"/>
    <mergeCell ref="A644:G644"/>
    <mergeCell ref="A645:G645"/>
    <mergeCell ref="H645:T645"/>
    <mergeCell ref="A646:G646"/>
    <mergeCell ref="H646:K646"/>
    <mergeCell ref="L646:O646"/>
    <mergeCell ref="P646:T646"/>
    <mergeCell ref="P643:Q643"/>
    <mergeCell ref="R643:S643"/>
    <mergeCell ref="A642:H642"/>
    <mergeCell ref="I642:J642"/>
    <mergeCell ref="A643:H643"/>
    <mergeCell ref="I643:J643"/>
    <mergeCell ref="K643:L643"/>
    <mergeCell ref="M643:O643"/>
    <mergeCell ref="K642:L642"/>
    <mergeCell ref="M642:O642"/>
    <mergeCell ref="P638:Q638"/>
    <mergeCell ref="R638:S638"/>
    <mergeCell ref="P641:Q641"/>
    <mergeCell ref="R641:S641"/>
    <mergeCell ref="R640:S640"/>
    <mergeCell ref="P642:Q642"/>
    <mergeCell ref="R642:S642"/>
    <mergeCell ref="P639:Q639"/>
    <mergeCell ref="R639:S639"/>
    <mergeCell ref="I641:J641"/>
    <mergeCell ref="K641:L641"/>
    <mergeCell ref="M641:O641"/>
    <mergeCell ref="A638:H638"/>
    <mergeCell ref="I638:J638"/>
    <mergeCell ref="K638:L638"/>
    <mergeCell ref="M638:O638"/>
    <mergeCell ref="K639:L639"/>
    <mergeCell ref="M639:O639"/>
    <mergeCell ref="I640:J640"/>
    <mergeCell ref="P637:Q637"/>
    <mergeCell ref="R637:S637"/>
    <mergeCell ref="C636:H636"/>
    <mergeCell ref="I636:J636"/>
    <mergeCell ref="C637:H637"/>
    <mergeCell ref="I637:J637"/>
    <mergeCell ref="K637:L637"/>
    <mergeCell ref="M637:O637"/>
    <mergeCell ref="K636:L636"/>
    <mergeCell ref="M636:O636"/>
    <mergeCell ref="P634:Q634"/>
    <mergeCell ref="R634:S634"/>
    <mergeCell ref="P635:Q635"/>
    <mergeCell ref="R635:S635"/>
    <mergeCell ref="P636:Q636"/>
    <mergeCell ref="R636:S636"/>
    <mergeCell ref="C635:H635"/>
    <mergeCell ref="I635:J635"/>
    <mergeCell ref="K635:L635"/>
    <mergeCell ref="M635:O635"/>
    <mergeCell ref="C634:H634"/>
    <mergeCell ref="I634:J634"/>
    <mergeCell ref="K634:L634"/>
    <mergeCell ref="M634:O634"/>
    <mergeCell ref="P633:Q633"/>
    <mergeCell ref="R633:S633"/>
    <mergeCell ref="C632:H632"/>
    <mergeCell ref="I632:J632"/>
    <mergeCell ref="C633:H633"/>
    <mergeCell ref="I633:J633"/>
    <mergeCell ref="K633:L633"/>
    <mergeCell ref="M633:O633"/>
    <mergeCell ref="K632:L632"/>
    <mergeCell ref="M632:O632"/>
    <mergeCell ref="P630:Q630"/>
    <mergeCell ref="R630:S630"/>
    <mergeCell ref="P631:Q631"/>
    <mergeCell ref="R631:S631"/>
    <mergeCell ref="P632:Q632"/>
    <mergeCell ref="R632:S632"/>
    <mergeCell ref="C631:H631"/>
    <mergeCell ref="I631:J631"/>
    <mergeCell ref="K631:L631"/>
    <mergeCell ref="M631:O631"/>
    <mergeCell ref="A630:H630"/>
    <mergeCell ref="I630:J630"/>
    <mergeCell ref="K630:L630"/>
    <mergeCell ref="M630:O630"/>
    <mergeCell ref="R628:S628"/>
    <mergeCell ref="A629:B629"/>
    <mergeCell ref="C629:D629"/>
    <mergeCell ref="G629:H629"/>
    <mergeCell ref="K629:L629"/>
    <mergeCell ref="M629:O629"/>
    <mergeCell ref="P629:Q629"/>
    <mergeCell ref="R629:S629"/>
    <mergeCell ref="A628:B628"/>
    <mergeCell ref="C628:D628"/>
    <mergeCell ref="G628:H628"/>
    <mergeCell ref="K628:L628"/>
    <mergeCell ref="M626:O626"/>
    <mergeCell ref="P626:Q626"/>
    <mergeCell ref="G626:H626"/>
    <mergeCell ref="K626:L626"/>
    <mergeCell ref="M628:O628"/>
    <mergeCell ref="P628:Q628"/>
    <mergeCell ref="R626:S626"/>
    <mergeCell ref="A627:B627"/>
    <mergeCell ref="C627:D627"/>
    <mergeCell ref="G627:H627"/>
    <mergeCell ref="K627:L627"/>
    <mergeCell ref="M627:O627"/>
    <mergeCell ref="P627:Q627"/>
    <mergeCell ref="R627:S627"/>
    <mergeCell ref="A626:B626"/>
    <mergeCell ref="C626:D626"/>
    <mergeCell ref="R624:S624"/>
    <mergeCell ref="A625:B625"/>
    <mergeCell ref="C625:D625"/>
    <mergeCell ref="G625:H625"/>
    <mergeCell ref="K625:L625"/>
    <mergeCell ref="M625:O625"/>
    <mergeCell ref="P625:Q625"/>
    <mergeCell ref="R625:S625"/>
    <mergeCell ref="A624:B624"/>
    <mergeCell ref="C624:D624"/>
    <mergeCell ref="G624:H624"/>
    <mergeCell ref="K624:L624"/>
    <mergeCell ref="M622:O622"/>
    <mergeCell ref="P622:Q622"/>
    <mergeCell ref="G622:H622"/>
    <mergeCell ref="K622:L622"/>
    <mergeCell ref="M624:O624"/>
    <mergeCell ref="P624:Q624"/>
    <mergeCell ref="R622:S622"/>
    <mergeCell ref="A623:B623"/>
    <mergeCell ref="C623:D623"/>
    <mergeCell ref="G623:H623"/>
    <mergeCell ref="K623:L623"/>
    <mergeCell ref="M623:O623"/>
    <mergeCell ref="P623:Q623"/>
    <mergeCell ref="R623:S623"/>
    <mergeCell ref="A622:B622"/>
    <mergeCell ref="C622:D622"/>
    <mergeCell ref="R620:S620"/>
    <mergeCell ref="A621:B621"/>
    <mergeCell ref="C621:D621"/>
    <mergeCell ref="G621:H621"/>
    <mergeCell ref="K621:L621"/>
    <mergeCell ref="M621:O621"/>
    <mergeCell ref="P621:Q621"/>
    <mergeCell ref="R621:S621"/>
    <mergeCell ref="A620:B620"/>
    <mergeCell ref="C620:D620"/>
    <mergeCell ref="G620:H620"/>
    <mergeCell ref="K620:L620"/>
    <mergeCell ref="M618:O618"/>
    <mergeCell ref="P618:Q618"/>
    <mergeCell ref="G618:J618"/>
    <mergeCell ref="K618:L618"/>
    <mergeCell ref="M620:O620"/>
    <mergeCell ref="P620:Q620"/>
    <mergeCell ref="R618:T618"/>
    <mergeCell ref="A619:B619"/>
    <mergeCell ref="C619:D619"/>
    <mergeCell ref="G619:H619"/>
    <mergeCell ref="K619:L619"/>
    <mergeCell ref="M619:O619"/>
    <mergeCell ref="P619:Q619"/>
    <mergeCell ref="R619:S619"/>
    <mergeCell ref="A618:B618"/>
    <mergeCell ref="C618:F618"/>
    <mergeCell ref="S616:T616"/>
    <mergeCell ref="A617:D617"/>
    <mergeCell ref="E617:F617"/>
    <mergeCell ref="G617:I617"/>
    <mergeCell ref="J617:N617"/>
    <mergeCell ref="O617:P617"/>
    <mergeCell ref="Q617:R617"/>
    <mergeCell ref="S617:T617"/>
    <mergeCell ref="A616:D616"/>
    <mergeCell ref="E616:F616"/>
    <mergeCell ref="G616:I616"/>
    <mergeCell ref="J616:N616"/>
    <mergeCell ref="O614:P614"/>
    <mergeCell ref="Q614:R614"/>
    <mergeCell ref="G614:I614"/>
    <mergeCell ref="J614:N614"/>
    <mergeCell ref="O616:P616"/>
    <mergeCell ref="Q616:R616"/>
    <mergeCell ref="S614:T614"/>
    <mergeCell ref="A615:D615"/>
    <mergeCell ref="E615:F615"/>
    <mergeCell ref="G615:I615"/>
    <mergeCell ref="J615:N615"/>
    <mergeCell ref="O615:P615"/>
    <mergeCell ref="Q615:R615"/>
    <mergeCell ref="S615:T615"/>
    <mergeCell ref="A614:D614"/>
    <mergeCell ref="E614:F614"/>
    <mergeCell ref="S612:T612"/>
    <mergeCell ref="A613:D613"/>
    <mergeCell ref="E613:F613"/>
    <mergeCell ref="G613:I613"/>
    <mergeCell ref="J613:N613"/>
    <mergeCell ref="O613:P613"/>
    <mergeCell ref="Q613:R613"/>
    <mergeCell ref="S613:T613"/>
    <mergeCell ref="A612:D612"/>
    <mergeCell ref="E612:F612"/>
    <mergeCell ref="G612:I612"/>
    <mergeCell ref="J612:N612"/>
    <mergeCell ref="O610:P610"/>
    <mergeCell ref="Q610:R610"/>
    <mergeCell ref="G610:I610"/>
    <mergeCell ref="J610:N610"/>
    <mergeCell ref="O612:P612"/>
    <mergeCell ref="Q612:R612"/>
    <mergeCell ref="S610:T610"/>
    <mergeCell ref="A611:D611"/>
    <mergeCell ref="E611:F611"/>
    <mergeCell ref="G611:I611"/>
    <mergeCell ref="J611:N611"/>
    <mergeCell ref="O611:P611"/>
    <mergeCell ref="Q611:R611"/>
    <mergeCell ref="S611:T611"/>
    <mergeCell ref="A610:D610"/>
    <mergeCell ref="E610:F610"/>
    <mergeCell ref="S608:T608"/>
    <mergeCell ref="A609:D609"/>
    <mergeCell ref="E609:F609"/>
    <mergeCell ref="G609:I609"/>
    <mergeCell ref="J609:N609"/>
    <mergeCell ref="O609:P609"/>
    <mergeCell ref="Q609:R609"/>
    <mergeCell ref="S609:T609"/>
    <mergeCell ref="A608:D608"/>
    <mergeCell ref="E608:F608"/>
    <mergeCell ref="G608:I608"/>
    <mergeCell ref="J608:N608"/>
    <mergeCell ref="O606:P606"/>
    <mergeCell ref="Q606:R606"/>
    <mergeCell ref="G606:I606"/>
    <mergeCell ref="J606:N606"/>
    <mergeCell ref="O608:P608"/>
    <mergeCell ref="Q608:R608"/>
    <mergeCell ref="S606:T606"/>
    <mergeCell ref="A607:D607"/>
    <mergeCell ref="E607:F607"/>
    <mergeCell ref="G607:I607"/>
    <mergeCell ref="J607:N607"/>
    <mergeCell ref="O607:P607"/>
    <mergeCell ref="Q607:R607"/>
    <mergeCell ref="S607:T607"/>
    <mergeCell ref="A606:D606"/>
    <mergeCell ref="E606:F606"/>
    <mergeCell ref="A604:N604"/>
    <mergeCell ref="O604:T604"/>
    <mergeCell ref="A605:D605"/>
    <mergeCell ref="E605:F605"/>
    <mergeCell ref="G605:I605"/>
    <mergeCell ref="J605:N605"/>
    <mergeCell ref="O605:P605"/>
    <mergeCell ref="Q605:R605"/>
    <mergeCell ref="S605:T605"/>
    <mergeCell ref="A603:E603"/>
    <mergeCell ref="F603:N603"/>
    <mergeCell ref="O603:Q603"/>
    <mergeCell ref="R603:T603"/>
    <mergeCell ref="O601:T601"/>
    <mergeCell ref="A602:E602"/>
    <mergeCell ref="F602:I602"/>
    <mergeCell ref="K602:N602"/>
    <mergeCell ref="O602:S602"/>
    <mergeCell ref="A601:E601"/>
    <mergeCell ref="I601:J601"/>
    <mergeCell ref="K601:L601"/>
    <mergeCell ref="M601:N601"/>
    <mergeCell ref="H268:K268"/>
    <mergeCell ref="L268:O268"/>
    <mergeCell ref="P268:T268"/>
    <mergeCell ref="F330:H330"/>
    <mergeCell ref="I330:J330"/>
    <mergeCell ref="K330:T330"/>
    <mergeCell ref="K331:L331"/>
    <mergeCell ref="A600:E600"/>
    <mergeCell ref="F600:H600"/>
    <mergeCell ref="I600:J600"/>
    <mergeCell ref="K600:T600"/>
    <mergeCell ref="A588:H588"/>
    <mergeCell ref="I588:J588"/>
    <mergeCell ref="A589:H589"/>
    <mergeCell ref="A592:G592"/>
    <mergeCell ref="H592:K592"/>
    <mergeCell ref="L592:O592"/>
    <mergeCell ref="I590:J590"/>
    <mergeCell ref="N590:O590"/>
    <mergeCell ref="I644:J644"/>
    <mergeCell ref="N644:O644"/>
    <mergeCell ref="C596:Q596"/>
    <mergeCell ref="A599:E599"/>
    <mergeCell ref="F599:I599"/>
    <mergeCell ref="J599:M599"/>
    <mergeCell ref="O599:T599"/>
    <mergeCell ref="B593:T593"/>
    <mergeCell ref="I374:J374"/>
    <mergeCell ref="N374:O374"/>
    <mergeCell ref="I428:J428"/>
    <mergeCell ref="N428:O428"/>
    <mergeCell ref="B377:T377"/>
    <mergeCell ref="A428:G428"/>
    <mergeCell ref="A426:H426"/>
    <mergeCell ref="I426:J426"/>
    <mergeCell ref="K426:L426"/>
    <mergeCell ref="M426:O426"/>
    <mergeCell ref="I50:J50"/>
    <mergeCell ref="N50:O50"/>
    <mergeCell ref="I104:J104"/>
    <mergeCell ref="N104:O104"/>
    <mergeCell ref="C56:Q56"/>
    <mergeCell ref="A59:E59"/>
    <mergeCell ref="F59:I59"/>
    <mergeCell ref="J59:M59"/>
    <mergeCell ref="O59:T59"/>
    <mergeCell ref="A60:E60"/>
    <mergeCell ref="M586:O586"/>
    <mergeCell ref="I585:J585"/>
    <mergeCell ref="K585:L585"/>
    <mergeCell ref="M585:O585"/>
    <mergeCell ref="N158:O158"/>
    <mergeCell ref="I212:J212"/>
    <mergeCell ref="N212:O212"/>
    <mergeCell ref="B161:T161"/>
    <mergeCell ref="A320:G320"/>
    <mergeCell ref="K277:L277"/>
    <mergeCell ref="I317:J317"/>
    <mergeCell ref="A266:G266"/>
    <mergeCell ref="F171:N171"/>
    <mergeCell ref="J177:N177"/>
    <mergeCell ref="J178:N178"/>
    <mergeCell ref="I266:J266"/>
    <mergeCell ref="N266:O266"/>
    <mergeCell ref="M261:O261"/>
    <mergeCell ref="C262:H262"/>
    <mergeCell ref="I262:J262"/>
    <mergeCell ref="P319:Q319"/>
    <mergeCell ref="A318:H318"/>
    <mergeCell ref="B269:T269"/>
    <mergeCell ref="I320:J320"/>
    <mergeCell ref="A319:H319"/>
    <mergeCell ref="I319:J319"/>
    <mergeCell ref="K319:L319"/>
    <mergeCell ref="P318:Q318"/>
    <mergeCell ref="P314:Q314"/>
    <mergeCell ref="N320:O320"/>
    <mergeCell ref="A265:H265"/>
    <mergeCell ref="K317:L317"/>
    <mergeCell ref="M317:O317"/>
    <mergeCell ref="B323:T323"/>
    <mergeCell ref="R310:S310"/>
    <mergeCell ref="R311:S311"/>
    <mergeCell ref="R312:S312"/>
    <mergeCell ref="I315:J315"/>
    <mergeCell ref="K315:L315"/>
    <mergeCell ref="M315:O315"/>
    <mergeCell ref="B215:T215"/>
    <mergeCell ref="P317:Q317"/>
    <mergeCell ref="R319:S319"/>
    <mergeCell ref="P207:Q207"/>
    <mergeCell ref="R309:S309"/>
    <mergeCell ref="H267:T267"/>
    <mergeCell ref="P265:Q265"/>
    <mergeCell ref="R265:S265"/>
    <mergeCell ref="A264:H264"/>
    <mergeCell ref="I264:J264"/>
    <mergeCell ref="R207:S207"/>
    <mergeCell ref="A267:G267"/>
    <mergeCell ref="A268:G268"/>
    <mergeCell ref="R197:S197"/>
    <mergeCell ref="R305:S305"/>
    <mergeCell ref="R35:T35"/>
    <mergeCell ref="R201:S201"/>
    <mergeCell ref="R202:S202"/>
    <mergeCell ref="R203:S203"/>
    <mergeCell ref="R204:S204"/>
  </mergeCells>
  <printOptions/>
  <pageMargins left="0.7874015748031497" right="0.7874015748031497" top="0.984251968503937" bottom="0.984251968503937" header="0.5118110236220472" footer="0"/>
  <pageSetup horizontalDpi="600" verticalDpi="600" orientation="portrait" paperSize="9" scale="65" r:id="rId1"/>
  <headerFooter alignWithMargins="0">
    <oddFooter>&amp;C－１０－</oddFooter>
  </headerFooter>
  <rowBreaks count="11" manualBreakCount="11">
    <brk id="54" max="255" man="1"/>
    <brk id="108" max="255" man="1"/>
    <brk id="150" max="19" man="1"/>
    <brk id="216" max="255" man="1"/>
    <brk id="270" max="255" man="1"/>
    <brk id="324" max="255" man="1"/>
    <brk id="378" max="255" man="1"/>
    <brk id="432" max="255" man="1"/>
    <brk id="486" max="255" man="1"/>
    <brk id="540" max="255" man="1"/>
    <brk id="594" max="255" man="1"/>
  </rowBreaks>
</worksheet>
</file>

<file path=xl/worksheets/sheet11.xml><?xml version="1.0" encoding="utf-8"?>
<worksheet xmlns="http://schemas.openxmlformats.org/spreadsheetml/2006/main" xmlns:r="http://schemas.openxmlformats.org/officeDocument/2006/relationships">
  <dimension ref="A1:W161"/>
  <sheetViews>
    <sheetView zoomScaleSheetLayoutView="75" zoomScalePageLayoutView="0" workbookViewId="0" topLeftCell="A1">
      <selection activeCell="A1" sqref="A1"/>
    </sheetView>
  </sheetViews>
  <sheetFormatPr defaultColWidth="9.00390625" defaultRowHeight="13.5"/>
  <cols>
    <col min="1" max="1" width="3.375" style="163" customWidth="1"/>
    <col min="2" max="2" width="3.125" style="163" customWidth="1"/>
    <col min="3" max="3" width="8.75390625" style="163" customWidth="1"/>
    <col min="4" max="4" width="5.625" style="163" customWidth="1"/>
    <col min="5" max="5" width="2.50390625" style="163" customWidth="1"/>
    <col min="6" max="6" width="9.625" style="163" customWidth="1"/>
    <col min="7" max="7" width="2.25390625" style="163" customWidth="1"/>
    <col min="8" max="8" width="5.50390625" style="163" customWidth="1"/>
    <col min="9" max="9" width="6.75390625" style="163" customWidth="1"/>
    <col min="10" max="10" width="7.25390625" style="163" customWidth="1"/>
    <col min="11" max="11" width="11.50390625" style="163" customWidth="1"/>
    <col min="12" max="12" width="7.625" style="163" customWidth="1"/>
    <col min="13" max="13" width="5.50390625" style="163" customWidth="1"/>
    <col min="14" max="14" width="8.50390625" style="163" customWidth="1"/>
    <col min="15" max="15" width="3.75390625" style="163" customWidth="1"/>
    <col min="16" max="16" width="7.75390625" style="163" customWidth="1"/>
    <col min="17" max="17" width="8.50390625" style="163" customWidth="1"/>
    <col min="18" max="18" width="6.50390625" style="163" customWidth="1"/>
    <col min="19" max="19" width="6.75390625" style="163" customWidth="1"/>
    <col min="20" max="20" width="8.375" style="163" customWidth="1"/>
    <col min="21" max="16384" width="9.00390625" style="163" customWidth="1"/>
  </cols>
  <sheetData>
    <row r="1" ht="13.5">
      <c r="R1" t="s">
        <v>973</v>
      </c>
    </row>
    <row r="2" spans="3:20" ht="18.75">
      <c r="C2" s="1116" t="s">
        <v>974</v>
      </c>
      <c r="D2" s="1116"/>
      <c r="E2" s="1116"/>
      <c r="F2" s="1116"/>
      <c r="G2" s="1116"/>
      <c r="H2" s="1116"/>
      <c r="I2" s="1116"/>
      <c r="J2" s="1116"/>
      <c r="K2" s="1116"/>
      <c r="L2" s="1116"/>
      <c r="M2" s="1116"/>
      <c r="N2" s="1116"/>
      <c r="O2" s="1116"/>
      <c r="P2" s="1116"/>
      <c r="Q2" s="1116"/>
      <c r="R2" s="117"/>
      <c r="S2" s="117"/>
      <c r="T2" s="117"/>
    </row>
    <row r="3" spans="3:20" ht="18.75">
      <c r="C3" s="87"/>
      <c r="D3" s="88"/>
      <c r="E3" s="88"/>
      <c r="F3" s="88"/>
      <c r="G3" s="88"/>
      <c r="H3" s="88"/>
      <c r="I3" s="88"/>
      <c r="J3" s="88"/>
      <c r="K3" s="88"/>
      <c r="L3" s="88"/>
      <c r="M3" s="88"/>
      <c r="N3" s="88"/>
      <c r="O3" s="88"/>
      <c r="P3" s="88"/>
      <c r="Q3" s="88"/>
      <c r="R3" s="117"/>
      <c r="S3" s="117"/>
      <c r="T3" s="117"/>
    </row>
    <row r="4" ht="21.75" customHeight="1"/>
    <row r="5" spans="1:20" ht="21.75" customHeight="1" thickBot="1">
      <c r="A5" s="1228"/>
      <c r="B5" s="1228"/>
      <c r="C5" s="1228"/>
      <c r="D5" s="1228"/>
      <c r="E5" s="1228"/>
      <c r="F5" s="1229"/>
      <c r="G5" s="1229"/>
      <c r="H5" s="1229"/>
      <c r="I5" s="1229"/>
      <c r="J5" s="1228"/>
      <c r="K5" s="1228"/>
      <c r="L5" s="1228"/>
      <c r="M5" s="1228"/>
      <c r="N5" s="168"/>
      <c r="O5" s="1228"/>
      <c r="P5" s="1228"/>
      <c r="Q5" s="1228"/>
      <c r="R5" s="1228"/>
      <c r="S5" s="1228"/>
      <c r="T5" s="1228"/>
    </row>
    <row r="6" spans="1:20" ht="21.75" customHeight="1" thickBot="1">
      <c r="A6" s="1230" t="s">
        <v>825</v>
      </c>
      <c r="B6" s="1231"/>
      <c r="C6" s="1231"/>
      <c r="D6" s="1231"/>
      <c r="E6" s="1232"/>
      <c r="F6" s="1219" t="str">
        <f>'基本事項記入ｼｰﾄ'!$C$29</f>
        <v>**</v>
      </c>
      <c r="G6" s="1220"/>
      <c r="H6" s="1235"/>
      <c r="I6" s="1219" t="s">
        <v>975</v>
      </c>
      <c r="J6" s="1235"/>
      <c r="K6" s="1236" t="str">
        <f>'基本事項記入ｼｰﾄ'!$C$11</f>
        <v>△△　△△</v>
      </c>
      <c r="L6" s="1237"/>
      <c r="M6" s="1237"/>
      <c r="N6" s="1237"/>
      <c r="O6" s="1237"/>
      <c r="P6" s="1237"/>
      <c r="Q6" s="1237"/>
      <c r="R6" s="1237"/>
      <c r="S6" s="1237"/>
      <c r="T6" s="1238"/>
    </row>
    <row r="7" spans="1:20" ht="21.75" customHeight="1">
      <c r="A7" s="1250" t="s">
        <v>976</v>
      </c>
      <c r="B7" s="1241"/>
      <c r="C7" s="1241"/>
      <c r="D7" s="1241"/>
      <c r="E7" s="1241"/>
      <c r="F7" s="170"/>
      <c r="G7" s="171" t="s">
        <v>977</v>
      </c>
      <c r="H7" s="531" t="str">
        <f>'基本事項記入ｼｰﾄ'!$C$34</f>
        <v>**</v>
      </c>
      <c r="I7" s="1241" t="s">
        <v>822</v>
      </c>
      <c r="J7" s="1241"/>
      <c r="K7" s="1242" t="s">
        <v>312</v>
      </c>
      <c r="L7" s="1243"/>
      <c r="M7" s="1242" t="s">
        <v>978</v>
      </c>
      <c r="N7" s="1243"/>
      <c r="O7" s="1226" t="s">
        <v>1015</v>
      </c>
      <c r="P7" s="1386"/>
      <c r="Q7" s="1386"/>
      <c r="R7" s="1386"/>
      <c r="S7" s="1386"/>
      <c r="T7" s="1387"/>
    </row>
    <row r="8" spans="1:23" ht="21.75" customHeight="1">
      <c r="A8" s="1212" t="s">
        <v>979</v>
      </c>
      <c r="B8" s="1209"/>
      <c r="C8" s="1209"/>
      <c r="D8" s="1209"/>
      <c r="E8" s="1209"/>
      <c r="F8" s="1209"/>
      <c r="G8" s="1209"/>
      <c r="H8" s="1209"/>
      <c r="I8" s="1213"/>
      <c r="J8" s="174" t="s">
        <v>980</v>
      </c>
      <c r="K8" s="1191" t="s">
        <v>981</v>
      </c>
      <c r="L8" s="1191"/>
      <c r="M8" s="1191"/>
      <c r="N8" s="1191"/>
      <c r="O8" s="1209"/>
      <c r="P8" s="1209"/>
      <c r="Q8" s="1209"/>
      <c r="R8" s="1209"/>
      <c r="S8" s="1213"/>
      <c r="T8" s="175" t="s">
        <v>982</v>
      </c>
      <c r="W8" s="88"/>
    </row>
    <row r="9" spans="1:20" ht="21.75" customHeight="1" thickBot="1">
      <c r="A9" s="1245" t="s">
        <v>983</v>
      </c>
      <c r="B9" s="1181"/>
      <c r="C9" s="1181"/>
      <c r="D9" s="1181"/>
      <c r="E9" s="1181"/>
      <c r="F9" s="1181"/>
      <c r="G9" s="1181"/>
      <c r="H9" s="1181"/>
      <c r="I9" s="1181"/>
      <c r="J9" s="1181"/>
      <c r="K9" s="1181"/>
      <c r="L9" s="1181"/>
      <c r="M9" s="1181"/>
      <c r="N9" s="1181"/>
      <c r="O9" s="1183" t="s">
        <v>984</v>
      </c>
      <c r="P9" s="1184"/>
      <c r="Q9" s="1221"/>
      <c r="R9" s="1246"/>
      <c r="S9" s="1246"/>
      <c r="T9" s="1247"/>
    </row>
    <row r="10" spans="1:20" ht="21.75" customHeight="1" thickTop="1">
      <c r="A10" s="1251" t="s">
        <v>985</v>
      </c>
      <c r="B10" s="1252"/>
      <c r="C10" s="1252"/>
      <c r="D10" s="1252"/>
      <c r="E10" s="1252"/>
      <c r="F10" s="1252"/>
      <c r="G10" s="1252"/>
      <c r="H10" s="1252"/>
      <c r="I10" s="1252"/>
      <c r="J10" s="1252"/>
      <c r="K10" s="1252"/>
      <c r="L10" s="1252"/>
      <c r="M10" s="1252"/>
      <c r="N10" s="1252"/>
      <c r="O10" s="1252" t="s">
        <v>986</v>
      </c>
      <c r="P10" s="1252"/>
      <c r="Q10" s="1252"/>
      <c r="R10" s="1252"/>
      <c r="S10" s="1252"/>
      <c r="T10" s="1253"/>
    </row>
    <row r="11" spans="1:20" ht="21.75" customHeight="1">
      <c r="A11" s="1254" t="s">
        <v>987</v>
      </c>
      <c r="B11" s="1191"/>
      <c r="C11" s="1191"/>
      <c r="D11" s="1191"/>
      <c r="E11" s="1209" t="s">
        <v>988</v>
      </c>
      <c r="F11" s="1209"/>
      <c r="G11" s="1191" t="s">
        <v>989</v>
      </c>
      <c r="H11" s="1191"/>
      <c r="I11" s="1191"/>
      <c r="J11" s="1191" t="s">
        <v>990</v>
      </c>
      <c r="K11" s="1191"/>
      <c r="L11" s="1191"/>
      <c r="M11" s="1191"/>
      <c r="N11" s="1191"/>
      <c r="O11" s="1191" t="s">
        <v>991</v>
      </c>
      <c r="P11" s="1191"/>
      <c r="Q11" s="1191" t="s">
        <v>988</v>
      </c>
      <c r="R11" s="1191"/>
      <c r="S11" s="1191" t="s">
        <v>992</v>
      </c>
      <c r="T11" s="1255"/>
    </row>
    <row r="12" spans="1:20" ht="21.75" customHeight="1">
      <c r="A12" s="1260"/>
      <c r="B12" s="1261"/>
      <c r="C12" s="1261"/>
      <c r="D12" s="1261"/>
      <c r="E12" s="1448"/>
      <c r="F12" s="1448"/>
      <c r="G12" s="1209"/>
      <c r="H12" s="1209"/>
      <c r="I12" s="1209"/>
      <c r="J12" s="1209"/>
      <c r="K12" s="1209"/>
      <c r="L12" s="1209"/>
      <c r="M12" s="1209"/>
      <c r="N12" s="1209"/>
      <c r="O12" s="1191" t="s">
        <v>993</v>
      </c>
      <c r="P12" s="1191"/>
      <c r="Q12" s="1209"/>
      <c r="R12" s="1209"/>
      <c r="S12" s="1209"/>
      <c r="T12" s="1256"/>
    </row>
    <row r="13" spans="1:20" ht="21.75" customHeight="1">
      <c r="A13" s="1260" t="s">
        <v>994</v>
      </c>
      <c r="B13" s="1261"/>
      <c r="C13" s="1261"/>
      <c r="D13" s="1261"/>
      <c r="E13" s="1448"/>
      <c r="F13" s="1448"/>
      <c r="G13" s="1209"/>
      <c r="H13" s="1209"/>
      <c r="I13" s="1209"/>
      <c r="J13" s="1209"/>
      <c r="K13" s="1209"/>
      <c r="L13" s="1209"/>
      <c r="M13" s="1209"/>
      <c r="N13" s="1209"/>
      <c r="O13" s="1191" t="s">
        <v>995</v>
      </c>
      <c r="P13" s="1191"/>
      <c r="Q13" s="1209"/>
      <c r="R13" s="1209"/>
      <c r="S13" s="1209"/>
      <c r="T13" s="1256"/>
    </row>
    <row r="14" spans="1:20" ht="21.75" customHeight="1">
      <c r="A14" s="1260" t="s">
        <v>996</v>
      </c>
      <c r="B14" s="1261"/>
      <c r="C14" s="1261"/>
      <c r="D14" s="1261"/>
      <c r="E14" s="1448"/>
      <c r="F14" s="1448"/>
      <c r="G14" s="1209"/>
      <c r="H14" s="1209"/>
      <c r="I14" s="1209"/>
      <c r="J14" s="1209"/>
      <c r="K14" s="1209"/>
      <c r="L14" s="1209"/>
      <c r="M14" s="1209"/>
      <c r="N14" s="1209"/>
      <c r="O14" s="1191" t="s">
        <v>1079</v>
      </c>
      <c r="P14" s="1191"/>
      <c r="Q14" s="1209"/>
      <c r="R14" s="1209"/>
      <c r="S14" s="1209"/>
      <c r="T14" s="1256"/>
    </row>
    <row r="15" spans="1:20" ht="21.75" customHeight="1">
      <c r="A15" s="1260" t="s">
        <v>997</v>
      </c>
      <c r="B15" s="1261"/>
      <c r="C15" s="1261"/>
      <c r="D15" s="1261"/>
      <c r="E15" s="1448"/>
      <c r="F15" s="1448"/>
      <c r="G15" s="1209"/>
      <c r="H15" s="1209"/>
      <c r="I15" s="1209"/>
      <c r="J15" s="1209"/>
      <c r="K15" s="1209"/>
      <c r="L15" s="1209"/>
      <c r="M15" s="1209"/>
      <c r="N15" s="1209"/>
      <c r="O15" s="1191" t="s">
        <v>454</v>
      </c>
      <c r="P15" s="1191"/>
      <c r="Q15" s="1209"/>
      <c r="R15" s="1209"/>
      <c r="S15" s="1209"/>
      <c r="T15" s="1256"/>
    </row>
    <row r="16" spans="1:20" ht="21.75" customHeight="1">
      <c r="A16" s="1260" t="s">
        <v>998</v>
      </c>
      <c r="B16" s="1261"/>
      <c r="C16" s="1261"/>
      <c r="D16" s="1261"/>
      <c r="E16" s="1448"/>
      <c r="F16" s="1448"/>
      <c r="G16" s="1209"/>
      <c r="H16" s="1209"/>
      <c r="I16" s="1209"/>
      <c r="J16" s="1209"/>
      <c r="K16" s="1209"/>
      <c r="L16" s="1209"/>
      <c r="M16" s="1209"/>
      <c r="N16" s="1209"/>
      <c r="O16" s="1191" t="s">
        <v>455</v>
      </c>
      <c r="P16" s="1191"/>
      <c r="Q16" s="1209"/>
      <c r="R16" s="1209"/>
      <c r="S16" s="1209"/>
      <c r="T16" s="1256"/>
    </row>
    <row r="17" spans="1:20" ht="21.75" customHeight="1">
      <c r="A17" s="1257"/>
      <c r="B17" s="1225"/>
      <c r="C17" s="1225"/>
      <c r="D17" s="1258"/>
      <c r="E17" s="1448"/>
      <c r="F17" s="1448"/>
      <c r="G17" s="1209"/>
      <c r="H17" s="1209"/>
      <c r="I17" s="1209"/>
      <c r="J17" s="1209"/>
      <c r="K17" s="1209"/>
      <c r="L17" s="1209"/>
      <c r="M17" s="1209"/>
      <c r="N17" s="1209"/>
      <c r="O17" s="1191" t="s">
        <v>456</v>
      </c>
      <c r="P17" s="1191"/>
      <c r="Q17" s="1209"/>
      <c r="R17" s="1209"/>
      <c r="S17" s="1209"/>
      <c r="T17" s="1256"/>
    </row>
    <row r="18" spans="1:20" ht="21.75" customHeight="1">
      <c r="A18" s="1257" t="s">
        <v>404</v>
      </c>
      <c r="B18" s="1225"/>
      <c r="C18" s="1225"/>
      <c r="D18" s="1258"/>
      <c r="E18" s="1448"/>
      <c r="F18" s="1448"/>
      <c r="G18" s="1209"/>
      <c r="H18" s="1209"/>
      <c r="I18" s="1209"/>
      <c r="J18" s="1209"/>
      <c r="K18" s="1209"/>
      <c r="L18" s="1209"/>
      <c r="M18" s="1209"/>
      <c r="N18" s="1209"/>
      <c r="O18" s="1209"/>
      <c r="P18" s="1209"/>
      <c r="Q18" s="1209"/>
      <c r="R18" s="1209"/>
      <c r="S18" s="1209"/>
      <c r="T18" s="1256"/>
    </row>
    <row r="19" spans="1:20" ht="21.75" customHeight="1">
      <c r="A19" s="1260" t="s">
        <v>252</v>
      </c>
      <c r="B19" s="1261"/>
      <c r="C19" s="1261"/>
      <c r="D19" s="1261"/>
      <c r="E19" s="1448"/>
      <c r="F19" s="1448"/>
      <c r="G19" s="1209"/>
      <c r="H19" s="1209"/>
      <c r="I19" s="1209"/>
      <c r="J19" s="1209"/>
      <c r="K19" s="1209"/>
      <c r="L19" s="1209"/>
      <c r="M19" s="1209"/>
      <c r="N19" s="1209"/>
      <c r="O19" s="1191" t="s">
        <v>999</v>
      </c>
      <c r="P19" s="1191"/>
      <c r="Q19" s="1209"/>
      <c r="R19" s="1209"/>
      <c r="S19" s="1209"/>
      <c r="T19" s="1256"/>
    </row>
    <row r="20" spans="1:20" ht="21.75" customHeight="1">
      <c r="A20" s="1260" t="s">
        <v>405</v>
      </c>
      <c r="B20" s="1261"/>
      <c r="C20" s="1261"/>
      <c r="D20" s="1261"/>
      <c r="E20" s="1448"/>
      <c r="F20" s="1448"/>
      <c r="G20" s="1209"/>
      <c r="H20" s="1209"/>
      <c r="I20" s="1209"/>
      <c r="J20" s="1209"/>
      <c r="K20" s="1209"/>
      <c r="L20" s="1209"/>
      <c r="M20" s="1209"/>
      <c r="N20" s="1209"/>
      <c r="O20" s="1191" t="s">
        <v>1000</v>
      </c>
      <c r="P20" s="1191"/>
      <c r="Q20" s="1209"/>
      <c r="R20" s="1209"/>
      <c r="S20" s="1209"/>
      <c r="T20" s="1256"/>
    </row>
    <row r="21" spans="1:20" ht="21.75" customHeight="1">
      <c r="A21" s="1260" t="s">
        <v>575</v>
      </c>
      <c r="B21" s="1261"/>
      <c r="C21" s="1261"/>
      <c r="D21" s="1261"/>
      <c r="E21" s="1448"/>
      <c r="F21" s="1448"/>
      <c r="G21" s="1209"/>
      <c r="H21" s="1209"/>
      <c r="I21" s="1209"/>
      <c r="J21" s="1209"/>
      <c r="K21" s="1209"/>
      <c r="L21" s="1209"/>
      <c r="M21" s="1209"/>
      <c r="N21" s="1209"/>
      <c r="O21" s="1191" t="s">
        <v>1001</v>
      </c>
      <c r="P21" s="1191"/>
      <c r="Q21" s="1209"/>
      <c r="R21" s="1209"/>
      <c r="S21" s="1209"/>
      <c r="T21" s="1256"/>
    </row>
    <row r="22" spans="1:20" ht="21.75" customHeight="1">
      <c r="A22" s="1260" t="s">
        <v>574</v>
      </c>
      <c r="B22" s="1261"/>
      <c r="C22" s="1261"/>
      <c r="D22" s="1261"/>
      <c r="E22" s="1448"/>
      <c r="F22" s="1448"/>
      <c r="G22" s="1209"/>
      <c r="H22" s="1209"/>
      <c r="I22" s="1209"/>
      <c r="J22" s="1209"/>
      <c r="K22" s="1209"/>
      <c r="L22" s="1209"/>
      <c r="M22" s="1209"/>
      <c r="N22" s="1209"/>
      <c r="O22" s="1209"/>
      <c r="P22" s="1209"/>
      <c r="Q22" s="1209"/>
      <c r="R22" s="1209"/>
      <c r="S22" s="1209"/>
      <c r="T22" s="1256"/>
    </row>
    <row r="23" spans="1:20" ht="21.75" customHeight="1" thickBot="1">
      <c r="A23" s="1262" t="s">
        <v>1002</v>
      </c>
      <c r="B23" s="1263"/>
      <c r="C23" s="1263"/>
      <c r="D23" s="1263"/>
      <c r="E23" s="1264">
        <f>SUM(E12:F22)</f>
        <v>0</v>
      </c>
      <c r="F23" s="1264"/>
      <c r="G23" s="1181"/>
      <c r="H23" s="1181"/>
      <c r="I23" s="1181"/>
      <c r="J23" s="1181"/>
      <c r="K23" s="1181"/>
      <c r="L23" s="1181"/>
      <c r="M23" s="1181"/>
      <c r="N23" s="1181"/>
      <c r="O23" s="1183" t="s">
        <v>1002</v>
      </c>
      <c r="P23" s="1221"/>
      <c r="Q23" s="1264">
        <f>SUM(Q12:R22)</f>
        <v>0</v>
      </c>
      <c r="R23" s="1264"/>
      <c r="S23" s="1264">
        <f>SUM(S12:T22)</f>
        <v>0</v>
      </c>
      <c r="T23" s="1265"/>
    </row>
    <row r="24" spans="1:20" ht="21.75" customHeight="1" thickTop="1">
      <c r="A24" s="1270"/>
      <c r="B24" s="1271"/>
      <c r="C24" s="1272" t="s">
        <v>1038</v>
      </c>
      <c r="D24" s="1273"/>
      <c r="E24" s="1273"/>
      <c r="F24" s="1274"/>
      <c r="G24" s="1272" t="s">
        <v>1039</v>
      </c>
      <c r="H24" s="1275"/>
      <c r="I24" s="1275"/>
      <c r="J24" s="1276"/>
      <c r="K24" s="1272" t="s">
        <v>1040</v>
      </c>
      <c r="L24" s="1274"/>
      <c r="M24" s="1252" t="s">
        <v>1041</v>
      </c>
      <c r="N24" s="1252"/>
      <c r="O24" s="1252"/>
      <c r="P24" s="1252" t="s">
        <v>1042</v>
      </c>
      <c r="Q24" s="1252"/>
      <c r="R24" s="1252" t="s">
        <v>1043</v>
      </c>
      <c r="S24" s="1252"/>
      <c r="T24" s="1253"/>
    </row>
    <row r="25" spans="1:20" ht="21.75" customHeight="1">
      <c r="A25" s="1266" t="s">
        <v>341</v>
      </c>
      <c r="B25" s="1267"/>
      <c r="C25" s="1268">
        <v>37.5</v>
      </c>
      <c r="D25" s="1269"/>
      <c r="E25" s="182"/>
      <c r="F25" s="174" t="s">
        <v>342</v>
      </c>
      <c r="G25" s="1213" t="s">
        <v>240</v>
      </c>
      <c r="H25" s="1269"/>
      <c r="I25" s="147" t="s">
        <v>240</v>
      </c>
      <c r="J25" s="254" t="s">
        <v>240</v>
      </c>
      <c r="K25" s="1213"/>
      <c r="L25" s="1208"/>
      <c r="M25" s="1190"/>
      <c r="N25" s="1209"/>
      <c r="O25" s="1209"/>
      <c r="P25" s="1190" t="s">
        <v>343</v>
      </c>
      <c r="Q25" s="1191"/>
      <c r="R25" s="1209"/>
      <c r="S25" s="1213"/>
      <c r="T25" s="183"/>
    </row>
    <row r="26" spans="1:20" ht="21.75" customHeight="1">
      <c r="A26" s="1266" t="s">
        <v>344</v>
      </c>
      <c r="B26" s="1267"/>
      <c r="C26" s="1268">
        <v>31.5</v>
      </c>
      <c r="D26" s="1269"/>
      <c r="E26" s="182"/>
      <c r="F26" s="174" t="s">
        <v>342</v>
      </c>
      <c r="G26" s="1213"/>
      <c r="H26" s="1269"/>
      <c r="I26" s="181"/>
      <c r="J26" s="254"/>
      <c r="K26" s="1213"/>
      <c r="L26" s="1208"/>
      <c r="M26" s="1190"/>
      <c r="N26" s="1209"/>
      <c r="O26" s="1209"/>
      <c r="P26" s="1190" t="s">
        <v>343</v>
      </c>
      <c r="Q26" s="1191"/>
      <c r="R26" s="1209"/>
      <c r="S26" s="1213"/>
      <c r="T26" s="183"/>
    </row>
    <row r="27" spans="1:20" ht="21.75" customHeight="1">
      <c r="A27" s="1266" t="s">
        <v>345</v>
      </c>
      <c r="B27" s="1267"/>
      <c r="C27" s="1268">
        <v>26.5</v>
      </c>
      <c r="D27" s="1269"/>
      <c r="E27" s="182"/>
      <c r="F27" s="174" t="s">
        <v>342</v>
      </c>
      <c r="G27" s="1213"/>
      <c r="H27" s="1269"/>
      <c r="I27" s="147">
        <v>100</v>
      </c>
      <c r="J27" s="254"/>
      <c r="K27" s="1213"/>
      <c r="L27" s="1208"/>
      <c r="M27" s="1190"/>
      <c r="N27" s="1209"/>
      <c r="O27" s="1209"/>
      <c r="P27" s="1190" t="s">
        <v>343</v>
      </c>
      <c r="Q27" s="1191"/>
      <c r="R27" s="1209"/>
      <c r="S27" s="1213"/>
      <c r="T27" s="183"/>
    </row>
    <row r="28" spans="1:20" ht="21.75" customHeight="1">
      <c r="A28" s="1266" t="s">
        <v>831</v>
      </c>
      <c r="B28" s="1267"/>
      <c r="C28" s="1268">
        <v>19</v>
      </c>
      <c r="D28" s="1269"/>
      <c r="E28" s="182"/>
      <c r="F28" s="174" t="s">
        <v>832</v>
      </c>
      <c r="G28" s="1213">
        <v>95</v>
      </c>
      <c r="H28" s="1269"/>
      <c r="I28" s="147" t="s">
        <v>1044</v>
      </c>
      <c r="J28" s="254">
        <v>100</v>
      </c>
      <c r="K28" s="1213"/>
      <c r="L28" s="1208"/>
      <c r="M28" s="1190"/>
      <c r="N28" s="1209"/>
      <c r="O28" s="1209"/>
      <c r="P28" s="1190" t="s">
        <v>1080</v>
      </c>
      <c r="Q28" s="1191"/>
      <c r="R28" s="1209"/>
      <c r="S28" s="1213"/>
      <c r="T28" s="183"/>
    </row>
    <row r="29" spans="1:20" ht="21.75" customHeight="1">
      <c r="A29" s="1266" t="s">
        <v>833</v>
      </c>
      <c r="B29" s="1267"/>
      <c r="C29" s="1213">
        <v>13.2</v>
      </c>
      <c r="D29" s="1269"/>
      <c r="E29" s="181"/>
      <c r="F29" s="174" t="s">
        <v>834</v>
      </c>
      <c r="G29" s="1213">
        <v>75</v>
      </c>
      <c r="H29" s="1269"/>
      <c r="I29" s="147" t="s">
        <v>1045</v>
      </c>
      <c r="J29" s="254">
        <v>90</v>
      </c>
      <c r="K29" s="1213"/>
      <c r="L29" s="1208"/>
      <c r="M29" s="1190"/>
      <c r="N29" s="1209"/>
      <c r="O29" s="1209"/>
      <c r="P29" s="1190" t="s">
        <v>1081</v>
      </c>
      <c r="Q29" s="1191"/>
      <c r="R29" s="1209"/>
      <c r="S29" s="1213"/>
      <c r="T29" s="183"/>
    </row>
    <row r="30" spans="1:20" ht="21.75" customHeight="1">
      <c r="A30" s="1266" t="s">
        <v>844</v>
      </c>
      <c r="B30" s="1267"/>
      <c r="C30" s="1213">
        <v>4.75</v>
      </c>
      <c r="D30" s="1269"/>
      <c r="E30" s="181"/>
      <c r="F30" s="174" t="s">
        <v>832</v>
      </c>
      <c r="G30" s="1213">
        <v>45</v>
      </c>
      <c r="H30" s="1269"/>
      <c r="I30" s="147" t="s">
        <v>1044</v>
      </c>
      <c r="J30" s="254">
        <v>65</v>
      </c>
      <c r="K30" s="1213"/>
      <c r="L30" s="1208"/>
      <c r="M30" s="1190"/>
      <c r="N30" s="1209"/>
      <c r="O30" s="1209"/>
      <c r="P30" s="1190" t="s">
        <v>1080</v>
      </c>
      <c r="Q30" s="1191"/>
      <c r="R30" s="1209"/>
      <c r="S30" s="1213"/>
      <c r="T30" s="183"/>
    </row>
    <row r="31" spans="1:20" ht="21.75" customHeight="1">
      <c r="A31" s="1266" t="s">
        <v>837</v>
      </c>
      <c r="B31" s="1267"/>
      <c r="C31" s="1213">
        <v>2.36</v>
      </c>
      <c r="D31" s="1269"/>
      <c r="E31" s="181"/>
      <c r="F31" s="174" t="s">
        <v>832</v>
      </c>
      <c r="G31" s="1213">
        <v>35</v>
      </c>
      <c r="H31" s="1269"/>
      <c r="I31" s="147" t="s">
        <v>1044</v>
      </c>
      <c r="J31" s="254">
        <v>50</v>
      </c>
      <c r="K31" s="1213"/>
      <c r="L31" s="1208"/>
      <c r="M31" s="1190"/>
      <c r="N31" s="1209"/>
      <c r="O31" s="1209"/>
      <c r="P31" s="1190" t="s">
        <v>1080</v>
      </c>
      <c r="Q31" s="1191"/>
      <c r="R31" s="1209"/>
      <c r="S31" s="1213"/>
      <c r="T31" s="183"/>
    </row>
    <row r="32" spans="1:20" ht="21.75" customHeight="1">
      <c r="A32" s="1266" t="s">
        <v>838</v>
      </c>
      <c r="B32" s="1267"/>
      <c r="C32" s="1213">
        <v>600</v>
      </c>
      <c r="D32" s="1269"/>
      <c r="E32" s="181"/>
      <c r="F32" s="174" t="s">
        <v>877</v>
      </c>
      <c r="G32" s="1213">
        <v>18</v>
      </c>
      <c r="H32" s="1269"/>
      <c r="I32" s="147" t="s">
        <v>1044</v>
      </c>
      <c r="J32" s="254">
        <v>30</v>
      </c>
      <c r="K32" s="1213"/>
      <c r="L32" s="1208"/>
      <c r="M32" s="1190"/>
      <c r="N32" s="1209"/>
      <c r="O32" s="1209"/>
      <c r="P32" s="1190" t="s">
        <v>1080</v>
      </c>
      <c r="Q32" s="1191"/>
      <c r="R32" s="1209"/>
      <c r="S32" s="1213"/>
      <c r="T32" s="183"/>
    </row>
    <row r="33" spans="1:20" ht="21.75" customHeight="1">
      <c r="A33" s="1266" t="s">
        <v>839</v>
      </c>
      <c r="B33" s="1267"/>
      <c r="C33" s="1213">
        <v>300</v>
      </c>
      <c r="D33" s="1269"/>
      <c r="E33" s="181"/>
      <c r="F33" s="174" t="s">
        <v>840</v>
      </c>
      <c r="G33" s="1213">
        <v>10</v>
      </c>
      <c r="H33" s="1269"/>
      <c r="I33" s="147" t="s">
        <v>1046</v>
      </c>
      <c r="J33" s="254">
        <v>21</v>
      </c>
      <c r="K33" s="1213"/>
      <c r="L33" s="1208"/>
      <c r="M33" s="1190"/>
      <c r="N33" s="1209"/>
      <c r="O33" s="1209"/>
      <c r="P33" s="1190" t="s">
        <v>1082</v>
      </c>
      <c r="Q33" s="1191"/>
      <c r="R33" s="1209"/>
      <c r="S33" s="1213"/>
      <c r="T33" s="183"/>
    </row>
    <row r="34" spans="1:20" ht="21.75" customHeight="1">
      <c r="A34" s="1266" t="s">
        <v>841</v>
      </c>
      <c r="B34" s="1267"/>
      <c r="C34" s="1213">
        <v>150</v>
      </c>
      <c r="D34" s="1269"/>
      <c r="E34" s="181"/>
      <c r="F34" s="174" t="s">
        <v>840</v>
      </c>
      <c r="G34" s="1213">
        <v>6</v>
      </c>
      <c r="H34" s="1269"/>
      <c r="I34" s="147" t="s">
        <v>1046</v>
      </c>
      <c r="J34" s="254">
        <v>16</v>
      </c>
      <c r="K34" s="1213"/>
      <c r="L34" s="1208"/>
      <c r="M34" s="1190"/>
      <c r="N34" s="1209"/>
      <c r="O34" s="1209"/>
      <c r="P34" s="1190" t="s">
        <v>1082</v>
      </c>
      <c r="Q34" s="1191"/>
      <c r="R34" s="1209"/>
      <c r="S34" s="1213"/>
      <c r="T34" s="183"/>
    </row>
    <row r="35" spans="1:20" ht="21.75" customHeight="1" thickBot="1">
      <c r="A35" s="1277" t="s">
        <v>842</v>
      </c>
      <c r="B35" s="1278"/>
      <c r="C35" s="1182">
        <v>75</v>
      </c>
      <c r="D35" s="1279"/>
      <c r="E35" s="184"/>
      <c r="F35" s="185" t="s">
        <v>840</v>
      </c>
      <c r="G35" s="1182">
        <v>4</v>
      </c>
      <c r="H35" s="1279"/>
      <c r="I35" s="176" t="s">
        <v>1046</v>
      </c>
      <c r="J35" s="255">
        <v>8</v>
      </c>
      <c r="K35" s="1182"/>
      <c r="L35" s="1280"/>
      <c r="M35" s="1281"/>
      <c r="N35" s="1181"/>
      <c r="O35" s="1181"/>
      <c r="P35" s="1281" t="s">
        <v>1082</v>
      </c>
      <c r="Q35" s="1263"/>
      <c r="R35" s="1181"/>
      <c r="S35" s="1182"/>
      <c r="T35" s="186"/>
    </row>
    <row r="36" spans="1:20" ht="21.75" customHeight="1" thickTop="1">
      <c r="A36" s="1282" t="s">
        <v>635</v>
      </c>
      <c r="B36" s="1283"/>
      <c r="C36" s="1283"/>
      <c r="D36" s="1283"/>
      <c r="E36" s="1283"/>
      <c r="F36" s="1283"/>
      <c r="G36" s="1283"/>
      <c r="H36" s="1284"/>
      <c r="I36" s="1276" t="s">
        <v>1047</v>
      </c>
      <c r="J36" s="1283"/>
      <c r="K36" s="1284"/>
      <c r="L36" s="1276"/>
      <c r="M36" s="1285"/>
      <c r="N36" s="1283"/>
      <c r="O36" s="1283"/>
      <c r="P36" s="1285" t="s">
        <v>1082</v>
      </c>
      <c r="Q36" s="1252"/>
      <c r="R36" s="1341"/>
      <c r="S36" s="1342"/>
      <c r="T36" s="399"/>
    </row>
    <row r="37" spans="1:20" ht="21.75" customHeight="1">
      <c r="A37" s="188"/>
      <c r="B37" s="189"/>
      <c r="C37" s="1209" t="s">
        <v>1048</v>
      </c>
      <c r="D37" s="1209"/>
      <c r="E37" s="1209"/>
      <c r="F37" s="1209"/>
      <c r="G37" s="1209"/>
      <c r="H37" s="1213"/>
      <c r="I37" s="1208" t="s">
        <v>1049</v>
      </c>
      <c r="J37" s="1209"/>
      <c r="K37" s="1213"/>
      <c r="L37" s="1208"/>
      <c r="M37" s="1190"/>
      <c r="N37" s="1209"/>
      <c r="O37" s="1209"/>
      <c r="P37" s="1190" t="s">
        <v>1080</v>
      </c>
      <c r="Q37" s="1191"/>
      <c r="R37" s="1202"/>
      <c r="S37" s="1203"/>
      <c r="T37" s="393"/>
    </row>
    <row r="38" spans="1:20" ht="21.75" customHeight="1">
      <c r="A38" s="140" t="s">
        <v>1050</v>
      </c>
      <c r="B38" s="178" t="s">
        <v>1051</v>
      </c>
      <c r="C38" s="1209" t="s">
        <v>1052</v>
      </c>
      <c r="D38" s="1209"/>
      <c r="E38" s="1209"/>
      <c r="F38" s="1209"/>
      <c r="G38" s="1209"/>
      <c r="H38" s="1213"/>
      <c r="I38" s="1208" t="s">
        <v>1053</v>
      </c>
      <c r="J38" s="1209"/>
      <c r="K38" s="1213"/>
      <c r="L38" s="1208"/>
      <c r="M38" s="1190"/>
      <c r="N38" s="1209"/>
      <c r="O38" s="1209"/>
      <c r="P38" s="1190" t="s">
        <v>1083</v>
      </c>
      <c r="Q38" s="1191"/>
      <c r="R38" s="1202"/>
      <c r="S38" s="1203"/>
      <c r="T38" s="393"/>
    </row>
    <row r="39" spans="1:20" ht="21.75" customHeight="1">
      <c r="A39" s="190" t="s">
        <v>892</v>
      </c>
      <c r="B39" s="178" t="s">
        <v>1054</v>
      </c>
      <c r="C39" s="1209" t="s">
        <v>1055</v>
      </c>
      <c r="D39" s="1209"/>
      <c r="E39" s="1209"/>
      <c r="F39" s="1209"/>
      <c r="G39" s="1209"/>
      <c r="H39" s="1213"/>
      <c r="I39" s="1208" t="s">
        <v>1056</v>
      </c>
      <c r="J39" s="1209"/>
      <c r="K39" s="1213"/>
      <c r="L39" s="1208"/>
      <c r="M39" s="1190"/>
      <c r="N39" s="1209"/>
      <c r="O39" s="1209"/>
      <c r="P39" s="1190" t="s">
        <v>1083</v>
      </c>
      <c r="Q39" s="1191"/>
      <c r="R39" s="1186" t="s">
        <v>1126</v>
      </c>
      <c r="S39" s="1176"/>
      <c r="T39" s="183"/>
    </row>
    <row r="40" spans="1:20" ht="21.75" customHeight="1">
      <c r="A40" s="140" t="s">
        <v>1057</v>
      </c>
      <c r="B40" s="178" t="s">
        <v>933</v>
      </c>
      <c r="C40" s="1209" t="s">
        <v>1058</v>
      </c>
      <c r="D40" s="1209"/>
      <c r="E40" s="1209"/>
      <c r="F40" s="1209"/>
      <c r="G40" s="1209"/>
      <c r="H40" s="1213"/>
      <c r="I40" s="1208" t="s">
        <v>1059</v>
      </c>
      <c r="J40" s="1209"/>
      <c r="K40" s="1213"/>
      <c r="L40" s="1208"/>
      <c r="M40" s="1190"/>
      <c r="N40" s="1209"/>
      <c r="O40" s="1209"/>
      <c r="P40" s="1190" t="s">
        <v>1084</v>
      </c>
      <c r="Q40" s="1191"/>
      <c r="R40" s="1186" t="s">
        <v>561</v>
      </c>
      <c r="S40" s="1176"/>
      <c r="T40" s="183"/>
    </row>
    <row r="41" spans="1:20" ht="21.75" customHeight="1">
      <c r="A41" s="140" t="s">
        <v>1060</v>
      </c>
      <c r="B41" s="178" t="s">
        <v>1061</v>
      </c>
      <c r="C41" s="1209" t="s">
        <v>1062</v>
      </c>
      <c r="D41" s="1209"/>
      <c r="E41" s="1209"/>
      <c r="F41" s="1209"/>
      <c r="G41" s="1209"/>
      <c r="H41" s="1213"/>
      <c r="I41" s="1208" t="s">
        <v>346</v>
      </c>
      <c r="J41" s="1209"/>
      <c r="K41" s="1213"/>
      <c r="L41" s="1208"/>
      <c r="M41" s="1190"/>
      <c r="N41" s="1209"/>
      <c r="O41" s="1209"/>
      <c r="P41" s="1190" t="s">
        <v>343</v>
      </c>
      <c r="Q41" s="1191"/>
      <c r="R41" s="1187">
        <v>4.9</v>
      </c>
      <c r="S41" s="1188"/>
      <c r="T41" s="183" t="s">
        <v>894</v>
      </c>
    </row>
    <row r="42" spans="1:20" ht="21.75" customHeight="1">
      <c r="A42" s="140" t="s">
        <v>344</v>
      </c>
      <c r="B42" s="178" t="s">
        <v>1063</v>
      </c>
      <c r="C42" s="1209" t="s">
        <v>1064</v>
      </c>
      <c r="D42" s="1209"/>
      <c r="E42" s="1209"/>
      <c r="F42" s="1209"/>
      <c r="G42" s="1209"/>
      <c r="H42" s="1213"/>
      <c r="I42" s="1208" t="s">
        <v>347</v>
      </c>
      <c r="J42" s="1209"/>
      <c r="K42" s="1213"/>
      <c r="L42" s="1208"/>
      <c r="M42" s="1190"/>
      <c r="N42" s="1209"/>
      <c r="O42" s="1209"/>
      <c r="P42" s="1190" t="s">
        <v>343</v>
      </c>
      <c r="Q42" s="1191"/>
      <c r="R42" s="1186" t="s">
        <v>409</v>
      </c>
      <c r="S42" s="1176"/>
      <c r="T42" s="183"/>
    </row>
    <row r="43" spans="1:20" ht="21.75" customHeight="1">
      <c r="A43" s="191"/>
      <c r="B43" s="180"/>
      <c r="C43" s="1209" t="s">
        <v>1065</v>
      </c>
      <c r="D43" s="1209"/>
      <c r="E43" s="1209"/>
      <c r="F43" s="1209"/>
      <c r="G43" s="1209"/>
      <c r="H43" s="1213"/>
      <c r="I43" s="1208" t="s">
        <v>1066</v>
      </c>
      <c r="J43" s="1209"/>
      <c r="K43" s="1213"/>
      <c r="L43" s="1208"/>
      <c r="M43" s="1190"/>
      <c r="N43" s="1209"/>
      <c r="O43" s="1209"/>
      <c r="P43" s="1190" t="s">
        <v>1067</v>
      </c>
      <c r="Q43" s="1191"/>
      <c r="R43" s="1202"/>
      <c r="S43" s="1203"/>
      <c r="T43" s="393"/>
    </row>
    <row r="44" spans="1:20" ht="21.75" customHeight="1">
      <c r="A44" s="1212" t="s">
        <v>1068</v>
      </c>
      <c r="B44" s="1209"/>
      <c r="C44" s="1209"/>
      <c r="D44" s="1209"/>
      <c r="E44" s="1209"/>
      <c r="F44" s="1209"/>
      <c r="G44" s="1209"/>
      <c r="H44" s="1213"/>
      <c r="I44" s="1208" t="s">
        <v>1069</v>
      </c>
      <c r="J44" s="1209"/>
      <c r="K44" s="1213"/>
      <c r="L44" s="1208"/>
      <c r="M44" s="1190"/>
      <c r="N44" s="1209"/>
      <c r="O44" s="1209"/>
      <c r="P44" s="1190" t="s">
        <v>1070</v>
      </c>
      <c r="Q44" s="1191"/>
      <c r="R44" s="1202"/>
      <c r="S44" s="1203"/>
      <c r="T44" s="393"/>
    </row>
    <row r="45" spans="1:20" ht="21.75" customHeight="1">
      <c r="A45" s="1291" t="s">
        <v>1187</v>
      </c>
      <c r="B45" s="1292"/>
      <c r="C45" s="1224" t="s">
        <v>1132</v>
      </c>
      <c r="D45" s="1225"/>
      <c r="E45" s="1225"/>
      <c r="F45" s="1225"/>
      <c r="G45" s="1225"/>
      <c r="H45" s="1225"/>
      <c r="I45" s="1208" t="s">
        <v>1066</v>
      </c>
      <c r="J45" s="1209"/>
      <c r="K45" s="1213"/>
      <c r="L45" s="1208"/>
      <c r="M45" s="1190"/>
      <c r="N45" s="1209"/>
      <c r="O45" s="1209"/>
      <c r="P45" s="1190" t="s">
        <v>1120</v>
      </c>
      <c r="Q45" s="1191"/>
      <c r="R45" s="1286"/>
      <c r="S45" s="1287"/>
      <c r="T45" s="183"/>
    </row>
    <row r="46" spans="1:20" ht="21.75" customHeight="1">
      <c r="A46" s="1293"/>
      <c r="B46" s="1294"/>
      <c r="C46" s="1224" t="s">
        <v>644</v>
      </c>
      <c r="D46" s="1225"/>
      <c r="E46" s="1225"/>
      <c r="F46" s="1225"/>
      <c r="G46" s="1225"/>
      <c r="H46" s="1225"/>
      <c r="I46" s="1208" t="s">
        <v>1071</v>
      </c>
      <c r="J46" s="1209"/>
      <c r="K46" s="1213"/>
      <c r="L46" s="1208"/>
      <c r="M46" s="1190"/>
      <c r="N46" s="1209"/>
      <c r="O46" s="1209"/>
      <c r="P46" s="1190" t="s">
        <v>1120</v>
      </c>
      <c r="Q46" s="1191"/>
      <c r="R46" s="1286"/>
      <c r="S46" s="1287"/>
      <c r="T46" s="183"/>
    </row>
    <row r="47" spans="1:20" ht="21.75" customHeight="1">
      <c r="A47" s="1295"/>
      <c r="B47" s="1296"/>
      <c r="C47" s="1224" t="s">
        <v>1133</v>
      </c>
      <c r="D47" s="1225"/>
      <c r="E47" s="1225"/>
      <c r="F47" s="1225"/>
      <c r="G47" s="1225"/>
      <c r="H47" s="1225"/>
      <c r="I47" s="1208" t="s">
        <v>1066</v>
      </c>
      <c r="J47" s="1209"/>
      <c r="K47" s="1213"/>
      <c r="L47" s="1208"/>
      <c r="M47" s="1190"/>
      <c r="N47" s="1209"/>
      <c r="O47" s="1209"/>
      <c r="P47" s="1190" t="s">
        <v>1120</v>
      </c>
      <c r="Q47" s="1191"/>
      <c r="R47" s="1286"/>
      <c r="S47" s="1287"/>
      <c r="T47" s="183"/>
    </row>
    <row r="48" spans="1:20" ht="21.75" customHeight="1">
      <c r="A48" s="1212" t="s">
        <v>697</v>
      </c>
      <c r="B48" s="1209"/>
      <c r="C48" s="1209"/>
      <c r="D48" s="1209"/>
      <c r="E48" s="1209"/>
      <c r="F48" s="1209"/>
      <c r="G48" s="1209"/>
      <c r="H48" s="1213"/>
      <c r="I48" s="1208" t="s">
        <v>348</v>
      </c>
      <c r="J48" s="1209"/>
      <c r="K48" s="1213"/>
      <c r="L48" s="1208"/>
      <c r="M48" s="1190"/>
      <c r="N48" s="1209"/>
      <c r="O48" s="1209"/>
      <c r="P48" s="1190" t="s">
        <v>343</v>
      </c>
      <c r="Q48" s="1191"/>
      <c r="R48" s="1202"/>
      <c r="S48" s="1203"/>
      <c r="T48" s="393"/>
    </row>
    <row r="49" spans="1:20" ht="21.75" customHeight="1" thickBot="1">
      <c r="A49" s="1215" t="s">
        <v>1072</v>
      </c>
      <c r="B49" s="1192"/>
      <c r="C49" s="1192"/>
      <c r="D49" s="1192"/>
      <c r="E49" s="1192"/>
      <c r="F49" s="1192"/>
      <c r="G49" s="1192"/>
      <c r="H49" s="1193"/>
      <c r="I49" s="1216" t="s">
        <v>1073</v>
      </c>
      <c r="J49" s="1192"/>
      <c r="K49" s="1193"/>
      <c r="L49" s="1216"/>
      <c r="M49" s="1210"/>
      <c r="N49" s="1192"/>
      <c r="O49" s="1192"/>
      <c r="P49" s="1210" t="s">
        <v>1074</v>
      </c>
      <c r="Q49" s="1211"/>
      <c r="R49" s="1199"/>
      <c r="S49" s="1200"/>
      <c r="T49" s="404"/>
    </row>
    <row r="50" spans="1:20" ht="21.75" customHeight="1" thickBot="1">
      <c r="A50" s="1219" t="s">
        <v>1075</v>
      </c>
      <c r="B50" s="1220"/>
      <c r="C50" s="1220"/>
      <c r="D50" s="1220"/>
      <c r="E50" s="1220"/>
      <c r="F50" s="1220"/>
      <c r="G50" s="1220"/>
      <c r="H50" s="171"/>
      <c r="I50" s="1214" t="s">
        <v>679</v>
      </c>
      <c r="J50" s="1214"/>
      <c r="K50" s="530"/>
      <c r="L50" s="524" t="s">
        <v>968</v>
      </c>
      <c r="M50" s="562"/>
      <c r="N50" s="1214" t="s">
        <v>315</v>
      </c>
      <c r="O50" s="1214"/>
      <c r="P50" s="523"/>
      <c r="Q50" s="524" t="s">
        <v>969</v>
      </c>
      <c r="R50" s="562"/>
      <c r="S50" s="333"/>
      <c r="T50" s="407"/>
    </row>
    <row r="51" spans="1:20" ht="21.75" customHeight="1" thickBot="1">
      <c r="A51" s="1180" t="s">
        <v>1076</v>
      </c>
      <c r="B51" s="1151"/>
      <c r="C51" s="1151"/>
      <c r="D51" s="1151"/>
      <c r="E51" s="1151"/>
      <c r="F51" s="1151"/>
      <c r="G51" s="1151"/>
      <c r="H51" s="1288"/>
      <c r="I51" s="1289"/>
      <c r="J51" s="1289"/>
      <c r="K51" s="1289"/>
      <c r="L51" s="1289"/>
      <c r="M51" s="1289"/>
      <c r="N51" s="1289"/>
      <c r="O51" s="1289"/>
      <c r="P51" s="1289"/>
      <c r="Q51" s="1289"/>
      <c r="R51" s="1289"/>
      <c r="S51" s="1289"/>
      <c r="T51" s="1290"/>
    </row>
    <row r="52" spans="1:20" ht="21.75" customHeight="1" thickBot="1">
      <c r="A52" s="1180" t="s">
        <v>1077</v>
      </c>
      <c r="B52" s="1151"/>
      <c r="C52" s="1151"/>
      <c r="D52" s="1151"/>
      <c r="E52" s="1151"/>
      <c r="F52" s="1151"/>
      <c r="G52" s="1151"/>
      <c r="H52" s="1239" t="str">
        <f>'基本事項記入ｼｰﾄ'!$C$31</f>
        <v>○○　○○　  印</v>
      </c>
      <c r="I52" s="1153"/>
      <c r="J52" s="1153"/>
      <c r="K52" s="1153"/>
      <c r="L52" s="1240" t="s">
        <v>858</v>
      </c>
      <c r="M52" s="1151"/>
      <c r="N52" s="1151"/>
      <c r="O52" s="1151"/>
      <c r="P52" s="1239" t="str">
        <f>'基本事項記入ｼｰﾄ'!$C$32</f>
        <v>○○　○○○　　　印</v>
      </c>
      <c r="Q52" s="1153"/>
      <c r="R52" s="1153"/>
      <c r="S52" s="1153"/>
      <c r="T52" s="1244"/>
    </row>
    <row r="53" spans="1:20" ht="21.75" customHeight="1">
      <c r="A53" s="193"/>
      <c r="B53" s="1189" t="s">
        <v>1078</v>
      </c>
      <c r="C53" s="1189"/>
      <c r="D53" s="1189"/>
      <c r="E53" s="1189"/>
      <c r="F53" s="1189"/>
      <c r="G53" s="1189"/>
      <c r="H53" s="1189"/>
      <c r="I53" s="1189"/>
      <c r="J53" s="1189"/>
      <c r="K53" s="1189"/>
      <c r="L53" s="1189"/>
      <c r="M53" s="1189"/>
      <c r="N53" s="1189"/>
      <c r="O53" s="1189"/>
      <c r="P53" s="1189"/>
      <c r="Q53" s="1189"/>
      <c r="R53" s="1189"/>
      <c r="S53" s="1189"/>
      <c r="T53" s="1189"/>
    </row>
    <row r="54" ht="18" customHeight="1"/>
    <row r="55" ht="13.5">
      <c r="R55" t="s">
        <v>973</v>
      </c>
    </row>
    <row r="56" spans="3:20" ht="18.75">
      <c r="C56" s="1116" t="s">
        <v>974</v>
      </c>
      <c r="D56" s="1116"/>
      <c r="E56" s="1116"/>
      <c r="F56" s="1116"/>
      <c r="G56" s="1116"/>
      <c r="H56" s="1116"/>
      <c r="I56" s="1116"/>
      <c r="J56" s="1116"/>
      <c r="K56" s="1116"/>
      <c r="L56" s="1116"/>
      <c r="M56" s="1116"/>
      <c r="N56" s="1116"/>
      <c r="O56" s="1116"/>
      <c r="P56" s="1116"/>
      <c r="Q56" s="1116"/>
      <c r="R56" s="117"/>
      <c r="S56" s="117"/>
      <c r="T56" s="117"/>
    </row>
    <row r="57" spans="3:20" ht="18.75">
      <c r="C57" s="87"/>
      <c r="D57" s="88"/>
      <c r="E57" s="88"/>
      <c r="F57" s="88"/>
      <c r="G57" s="88"/>
      <c r="H57" s="88"/>
      <c r="I57" s="88"/>
      <c r="J57" s="88"/>
      <c r="K57" s="88"/>
      <c r="L57" s="88"/>
      <c r="M57" s="88"/>
      <c r="N57" s="88"/>
      <c r="O57" s="88"/>
      <c r="P57" s="88"/>
      <c r="Q57" s="88"/>
      <c r="R57" s="117"/>
      <c r="S57" s="117"/>
      <c r="T57" s="117"/>
    </row>
    <row r="58" ht="21.75" customHeight="1"/>
    <row r="59" spans="1:20" ht="21.75" customHeight="1" thickBot="1">
      <c r="A59" s="1228"/>
      <c r="B59" s="1228"/>
      <c r="C59" s="1228"/>
      <c r="D59" s="1228"/>
      <c r="E59" s="1228"/>
      <c r="F59" s="1229"/>
      <c r="G59" s="1229"/>
      <c r="H59" s="1229"/>
      <c r="I59" s="1229"/>
      <c r="J59" s="1228"/>
      <c r="K59" s="1228"/>
      <c r="L59" s="1228"/>
      <c r="M59" s="1228"/>
      <c r="N59" s="168"/>
      <c r="O59" s="1228"/>
      <c r="P59" s="1228"/>
      <c r="Q59" s="1228"/>
      <c r="R59" s="1228"/>
      <c r="S59" s="1228"/>
      <c r="T59" s="1228"/>
    </row>
    <row r="60" spans="1:20" ht="21.75" customHeight="1" thickBot="1">
      <c r="A60" s="1230" t="s">
        <v>825</v>
      </c>
      <c r="B60" s="1231"/>
      <c r="C60" s="1231"/>
      <c r="D60" s="1231"/>
      <c r="E60" s="1232"/>
      <c r="F60" s="1219" t="str">
        <f>'基本事項記入ｼｰﾄ'!$C$29</f>
        <v>**</v>
      </c>
      <c r="G60" s="1220"/>
      <c r="H60" s="1235"/>
      <c r="I60" s="1219" t="s">
        <v>975</v>
      </c>
      <c r="J60" s="1235"/>
      <c r="K60" s="1236" t="str">
        <f>'基本事項記入ｼｰﾄ'!$C$11</f>
        <v>△△　△△</v>
      </c>
      <c r="L60" s="1237"/>
      <c r="M60" s="1237"/>
      <c r="N60" s="1237"/>
      <c r="O60" s="1237"/>
      <c r="P60" s="1237"/>
      <c r="Q60" s="1237"/>
      <c r="R60" s="1237"/>
      <c r="S60" s="1237"/>
      <c r="T60" s="1238"/>
    </row>
    <row r="61" spans="1:20" ht="21.75" customHeight="1">
      <c r="A61" s="1250" t="s">
        <v>976</v>
      </c>
      <c r="B61" s="1241"/>
      <c r="C61" s="1241"/>
      <c r="D61" s="1241"/>
      <c r="E61" s="1241"/>
      <c r="F61" s="170"/>
      <c r="G61" s="171" t="s">
        <v>977</v>
      </c>
      <c r="H61" s="531" t="str">
        <f>'基本事項記入ｼｰﾄ'!$C$34</f>
        <v>**</v>
      </c>
      <c r="I61" s="1241" t="s">
        <v>822</v>
      </c>
      <c r="J61" s="1241"/>
      <c r="K61" s="1242" t="s">
        <v>305</v>
      </c>
      <c r="L61" s="1243"/>
      <c r="M61" s="1242" t="s">
        <v>978</v>
      </c>
      <c r="N61" s="1243"/>
      <c r="O61" s="1226" t="s">
        <v>1016</v>
      </c>
      <c r="P61" s="1386"/>
      <c r="Q61" s="1386"/>
      <c r="R61" s="1386"/>
      <c r="S61" s="1386"/>
      <c r="T61" s="1387"/>
    </row>
    <row r="62" spans="1:23" ht="21.75" customHeight="1">
      <c r="A62" s="1212" t="s">
        <v>979</v>
      </c>
      <c r="B62" s="1209"/>
      <c r="C62" s="1209"/>
      <c r="D62" s="1209"/>
      <c r="E62" s="1209"/>
      <c r="F62" s="1209"/>
      <c r="G62" s="1209"/>
      <c r="H62" s="1209"/>
      <c r="I62" s="1213"/>
      <c r="J62" s="174" t="s">
        <v>980</v>
      </c>
      <c r="K62" s="1191" t="s">
        <v>981</v>
      </c>
      <c r="L62" s="1191"/>
      <c r="M62" s="1191"/>
      <c r="N62" s="1191"/>
      <c r="O62" s="1209"/>
      <c r="P62" s="1209"/>
      <c r="Q62" s="1209"/>
      <c r="R62" s="1209"/>
      <c r="S62" s="1213"/>
      <c r="T62" s="175" t="s">
        <v>982</v>
      </c>
      <c r="W62" s="88"/>
    </row>
    <row r="63" spans="1:20" ht="21.75" customHeight="1" thickBot="1">
      <c r="A63" s="1245" t="s">
        <v>983</v>
      </c>
      <c r="B63" s="1181"/>
      <c r="C63" s="1181"/>
      <c r="D63" s="1181"/>
      <c r="E63" s="1181"/>
      <c r="F63" s="1181"/>
      <c r="G63" s="1181"/>
      <c r="H63" s="1181"/>
      <c r="I63" s="1181"/>
      <c r="J63" s="1181"/>
      <c r="K63" s="1181"/>
      <c r="L63" s="1181"/>
      <c r="M63" s="1181"/>
      <c r="N63" s="1181"/>
      <c r="O63" s="1183" t="s">
        <v>984</v>
      </c>
      <c r="P63" s="1184"/>
      <c r="Q63" s="1221"/>
      <c r="R63" s="1246"/>
      <c r="S63" s="1246"/>
      <c r="T63" s="1247"/>
    </row>
    <row r="64" spans="1:20" ht="21.75" customHeight="1" thickTop="1">
      <c r="A64" s="1251" t="s">
        <v>985</v>
      </c>
      <c r="B64" s="1252"/>
      <c r="C64" s="1252"/>
      <c r="D64" s="1252"/>
      <c r="E64" s="1252"/>
      <c r="F64" s="1252"/>
      <c r="G64" s="1252"/>
      <c r="H64" s="1252"/>
      <c r="I64" s="1252"/>
      <c r="J64" s="1252"/>
      <c r="K64" s="1252"/>
      <c r="L64" s="1252"/>
      <c r="M64" s="1252"/>
      <c r="N64" s="1252"/>
      <c r="O64" s="1252" t="s">
        <v>986</v>
      </c>
      <c r="P64" s="1252"/>
      <c r="Q64" s="1252"/>
      <c r="R64" s="1252"/>
      <c r="S64" s="1252"/>
      <c r="T64" s="1253"/>
    </row>
    <row r="65" spans="1:20" ht="21.75" customHeight="1">
      <c r="A65" s="1254" t="s">
        <v>987</v>
      </c>
      <c r="B65" s="1191"/>
      <c r="C65" s="1191"/>
      <c r="D65" s="1191"/>
      <c r="E65" s="1209" t="s">
        <v>988</v>
      </c>
      <c r="F65" s="1209"/>
      <c r="G65" s="1191" t="s">
        <v>989</v>
      </c>
      <c r="H65" s="1191"/>
      <c r="I65" s="1191"/>
      <c r="J65" s="1191" t="s">
        <v>990</v>
      </c>
      <c r="K65" s="1191"/>
      <c r="L65" s="1191"/>
      <c r="M65" s="1191"/>
      <c r="N65" s="1191"/>
      <c r="O65" s="1191" t="s">
        <v>991</v>
      </c>
      <c r="P65" s="1191"/>
      <c r="Q65" s="1191" t="s">
        <v>988</v>
      </c>
      <c r="R65" s="1191"/>
      <c r="S65" s="1191" t="s">
        <v>992</v>
      </c>
      <c r="T65" s="1255"/>
    </row>
    <row r="66" spans="1:20" ht="21.75" customHeight="1">
      <c r="A66" s="1260"/>
      <c r="B66" s="1261"/>
      <c r="C66" s="1261"/>
      <c r="D66" s="1261"/>
      <c r="E66" s="1448"/>
      <c r="F66" s="1448"/>
      <c r="G66" s="1209"/>
      <c r="H66" s="1209"/>
      <c r="I66" s="1209"/>
      <c r="J66" s="1209"/>
      <c r="K66" s="1209"/>
      <c r="L66" s="1209"/>
      <c r="M66" s="1209"/>
      <c r="N66" s="1209"/>
      <c r="O66" s="1191" t="s">
        <v>993</v>
      </c>
      <c r="P66" s="1191"/>
      <c r="Q66" s="1209"/>
      <c r="R66" s="1209"/>
      <c r="S66" s="1209"/>
      <c r="T66" s="1256"/>
    </row>
    <row r="67" spans="1:20" ht="21.75" customHeight="1">
      <c r="A67" s="1260" t="s">
        <v>994</v>
      </c>
      <c r="B67" s="1261"/>
      <c r="C67" s="1261"/>
      <c r="D67" s="1261"/>
      <c r="E67" s="1448"/>
      <c r="F67" s="1448"/>
      <c r="G67" s="1209"/>
      <c r="H67" s="1209"/>
      <c r="I67" s="1209"/>
      <c r="J67" s="1209"/>
      <c r="K67" s="1209"/>
      <c r="L67" s="1209"/>
      <c r="M67" s="1209"/>
      <c r="N67" s="1209"/>
      <c r="O67" s="1191" t="s">
        <v>995</v>
      </c>
      <c r="P67" s="1191"/>
      <c r="Q67" s="1209"/>
      <c r="R67" s="1209"/>
      <c r="S67" s="1209"/>
      <c r="T67" s="1256"/>
    </row>
    <row r="68" spans="1:20" ht="21.75" customHeight="1">
      <c r="A68" s="1260" t="s">
        <v>996</v>
      </c>
      <c r="B68" s="1261"/>
      <c r="C68" s="1261"/>
      <c r="D68" s="1261"/>
      <c r="E68" s="1448"/>
      <c r="F68" s="1448"/>
      <c r="G68" s="1209"/>
      <c r="H68" s="1209"/>
      <c r="I68" s="1209"/>
      <c r="J68" s="1209"/>
      <c r="K68" s="1209"/>
      <c r="L68" s="1209"/>
      <c r="M68" s="1209"/>
      <c r="N68" s="1209"/>
      <c r="O68" s="1191" t="s">
        <v>1079</v>
      </c>
      <c r="P68" s="1191"/>
      <c r="Q68" s="1209"/>
      <c r="R68" s="1209"/>
      <c r="S68" s="1209"/>
      <c r="T68" s="1256"/>
    </row>
    <row r="69" spans="1:20" ht="21.75" customHeight="1">
      <c r="A69" s="1260" t="s">
        <v>997</v>
      </c>
      <c r="B69" s="1261"/>
      <c r="C69" s="1261"/>
      <c r="D69" s="1261"/>
      <c r="E69" s="1448"/>
      <c r="F69" s="1448"/>
      <c r="G69" s="1209"/>
      <c r="H69" s="1209"/>
      <c r="I69" s="1209"/>
      <c r="J69" s="1209"/>
      <c r="K69" s="1209"/>
      <c r="L69" s="1209"/>
      <c r="M69" s="1209"/>
      <c r="N69" s="1209"/>
      <c r="O69" s="1191" t="s">
        <v>454</v>
      </c>
      <c r="P69" s="1191"/>
      <c r="Q69" s="1209"/>
      <c r="R69" s="1209"/>
      <c r="S69" s="1209"/>
      <c r="T69" s="1256"/>
    </row>
    <row r="70" spans="1:20" ht="21.75" customHeight="1">
      <c r="A70" s="1260" t="s">
        <v>998</v>
      </c>
      <c r="B70" s="1261"/>
      <c r="C70" s="1261"/>
      <c r="D70" s="1261"/>
      <c r="E70" s="1448"/>
      <c r="F70" s="1448"/>
      <c r="G70" s="1209"/>
      <c r="H70" s="1209"/>
      <c r="I70" s="1209"/>
      <c r="J70" s="1209"/>
      <c r="K70" s="1209"/>
      <c r="L70" s="1209"/>
      <c r="M70" s="1209"/>
      <c r="N70" s="1209"/>
      <c r="O70" s="1191" t="s">
        <v>455</v>
      </c>
      <c r="P70" s="1191"/>
      <c r="Q70" s="1209"/>
      <c r="R70" s="1209"/>
      <c r="S70" s="1209"/>
      <c r="T70" s="1256"/>
    </row>
    <row r="71" spans="1:20" ht="21.75" customHeight="1">
      <c r="A71" s="1257"/>
      <c r="B71" s="1225"/>
      <c r="C71" s="1225"/>
      <c r="D71" s="1258"/>
      <c r="E71" s="1448"/>
      <c r="F71" s="1448"/>
      <c r="G71" s="1209"/>
      <c r="H71" s="1209"/>
      <c r="I71" s="1209"/>
      <c r="J71" s="1209"/>
      <c r="K71" s="1209"/>
      <c r="L71" s="1209"/>
      <c r="M71" s="1209"/>
      <c r="N71" s="1209"/>
      <c r="O71" s="1191" t="s">
        <v>456</v>
      </c>
      <c r="P71" s="1191"/>
      <c r="Q71" s="1209"/>
      <c r="R71" s="1209"/>
      <c r="S71" s="1209"/>
      <c r="T71" s="1256"/>
    </row>
    <row r="72" spans="1:20" ht="21.75" customHeight="1">
      <c r="A72" s="1257" t="s">
        <v>404</v>
      </c>
      <c r="B72" s="1225"/>
      <c r="C72" s="1225"/>
      <c r="D72" s="1258"/>
      <c r="E72" s="1448"/>
      <c r="F72" s="1448"/>
      <c r="G72" s="1209"/>
      <c r="H72" s="1209"/>
      <c r="I72" s="1209"/>
      <c r="J72" s="1209"/>
      <c r="K72" s="1209"/>
      <c r="L72" s="1209"/>
      <c r="M72" s="1209"/>
      <c r="N72" s="1209"/>
      <c r="O72" s="1209"/>
      <c r="P72" s="1209"/>
      <c r="Q72" s="1209"/>
      <c r="R72" s="1209"/>
      <c r="S72" s="1209"/>
      <c r="T72" s="1256"/>
    </row>
    <row r="73" spans="1:20" ht="21.75" customHeight="1">
      <c r="A73" s="1260" t="s">
        <v>252</v>
      </c>
      <c r="B73" s="1261"/>
      <c r="C73" s="1261"/>
      <c r="D73" s="1261"/>
      <c r="E73" s="1448"/>
      <c r="F73" s="1448"/>
      <c r="G73" s="1209"/>
      <c r="H73" s="1209"/>
      <c r="I73" s="1209"/>
      <c r="J73" s="1209"/>
      <c r="K73" s="1209"/>
      <c r="L73" s="1209"/>
      <c r="M73" s="1209"/>
      <c r="N73" s="1209"/>
      <c r="O73" s="1191" t="s">
        <v>999</v>
      </c>
      <c r="P73" s="1191"/>
      <c r="Q73" s="1209"/>
      <c r="R73" s="1209"/>
      <c r="S73" s="1209"/>
      <c r="T73" s="1256"/>
    </row>
    <row r="74" spans="1:20" ht="21.75" customHeight="1">
      <c r="A74" s="1260" t="s">
        <v>405</v>
      </c>
      <c r="B74" s="1261"/>
      <c r="C74" s="1261"/>
      <c r="D74" s="1261"/>
      <c r="E74" s="1448"/>
      <c r="F74" s="1448"/>
      <c r="G74" s="1209"/>
      <c r="H74" s="1209"/>
      <c r="I74" s="1209"/>
      <c r="J74" s="1209"/>
      <c r="K74" s="1209"/>
      <c r="L74" s="1209"/>
      <c r="M74" s="1209"/>
      <c r="N74" s="1209"/>
      <c r="O74" s="1191" t="s">
        <v>1000</v>
      </c>
      <c r="P74" s="1191"/>
      <c r="Q74" s="1209"/>
      <c r="R74" s="1209"/>
      <c r="S74" s="1209"/>
      <c r="T74" s="1256"/>
    </row>
    <row r="75" spans="1:20" ht="21.75" customHeight="1">
      <c r="A75" s="1260" t="s">
        <v>575</v>
      </c>
      <c r="B75" s="1261"/>
      <c r="C75" s="1261"/>
      <c r="D75" s="1261"/>
      <c r="E75" s="1448"/>
      <c r="F75" s="1448"/>
      <c r="G75" s="1209"/>
      <c r="H75" s="1209"/>
      <c r="I75" s="1209"/>
      <c r="J75" s="1209"/>
      <c r="K75" s="1209"/>
      <c r="L75" s="1209"/>
      <c r="M75" s="1209"/>
      <c r="N75" s="1209"/>
      <c r="O75" s="1191" t="s">
        <v>1001</v>
      </c>
      <c r="P75" s="1191"/>
      <c r="Q75" s="1209"/>
      <c r="R75" s="1209"/>
      <c r="S75" s="1209"/>
      <c r="T75" s="1256"/>
    </row>
    <row r="76" spans="1:20" ht="21.75" customHeight="1">
      <c r="A76" s="1260" t="s">
        <v>574</v>
      </c>
      <c r="B76" s="1261"/>
      <c r="C76" s="1261"/>
      <c r="D76" s="1261"/>
      <c r="E76" s="1448"/>
      <c r="F76" s="1448"/>
      <c r="G76" s="1209"/>
      <c r="H76" s="1209"/>
      <c r="I76" s="1209"/>
      <c r="J76" s="1209"/>
      <c r="K76" s="1209"/>
      <c r="L76" s="1209"/>
      <c r="M76" s="1209"/>
      <c r="N76" s="1209"/>
      <c r="O76" s="1209"/>
      <c r="P76" s="1209"/>
      <c r="Q76" s="1209"/>
      <c r="R76" s="1209"/>
      <c r="S76" s="1209"/>
      <c r="T76" s="1256"/>
    </row>
    <row r="77" spans="1:20" ht="21.75" customHeight="1" thickBot="1">
      <c r="A77" s="1262" t="s">
        <v>1002</v>
      </c>
      <c r="B77" s="1263"/>
      <c r="C77" s="1263"/>
      <c r="D77" s="1263"/>
      <c r="E77" s="1264">
        <f>SUM(E66:F76)</f>
        <v>0</v>
      </c>
      <c r="F77" s="1264"/>
      <c r="G77" s="1181"/>
      <c r="H77" s="1181"/>
      <c r="I77" s="1181"/>
      <c r="J77" s="1181"/>
      <c r="K77" s="1181"/>
      <c r="L77" s="1181"/>
      <c r="M77" s="1181"/>
      <c r="N77" s="1181"/>
      <c r="O77" s="1183" t="s">
        <v>1002</v>
      </c>
      <c r="P77" s="1221"/>
      <c r="Q77" s="1264">
        <f>SUM(Q66:R76)</f>
        <v>0</v>
      </c>
      <c r="R77" s="1264"/>
      <c r="S77" s="1264">
        <f>SUM(S66:T76)</f>
        <v>0</v>
      </c>
      <c r="T77" s="1265"/>
    </row>
    <row r="78" spans="1:20" ht="21.75" customHeight="1" thickTop="1">
      <c r="A78" s="1270"/>
      <c r="B78" s="1271"/>
      <c r="C78" s="1272" t="s">
        <v>1038</v>
      </c>
      <c r="D78" s="1273"/>
      <c r="E78" s="1273"/>
      <c r="F78" s="1274"/>
      <c r="G78" s="1272" t="s">
        <v>1039</v>
      </c>
      <c r="H78" s="1275"/>
      <c r="I78" s="1275"/>
      <c r="J78" s="1276"/>
      <c r="K78" s="1272" t="s">
        <v>1040</v>
      </c>
      <c r="L78" s="1274"/>
      <c r="M78" s="1252" t="s">
        <v>1041</v>
      </c>
      <c r="N78" s="1252"/>
      <c r="O78" s="1252"/>
      <c r="P78" s="1252" t="s">
        <v>1042</v>
      </c>
      <c r="Q78" s="1252"/>
      <c r="R78" s="1252" t="s">
        <v>1043</v>
      </c>
      <c r="S78" s="1252"/>
      <c r="T78" s="1253"/>
    </row>
    <row r="79" spans="1:20" ht="21.75" customHeight="1">
      <c r="A79" s="1266" t="s">
        <v>341</v>
      </c>
      <c r="B79" s="1267"/>
      <c r="C79" s="1268">
        <v>37.5</v>
      </c>
      <c r="D79" s="1269"/>
      <c r="E79" s="182"/>
      <c r="F79" s="174" t="s">
        <v>342</v>
      </c>
      <c r="G79" s="1213" t="s">
        <v>236</v>
      </c>
      <c r="H79" s="1269"/>
      <c r="I79" s="147" t="s">
        <v>236</v>
      </c>
      <c r="J79" s="254" t="s">
        <v>236</v>
      </c>
      <c r="K79" s="1213"/>
      <c r="L79" s="1208"/>
      <c r="M79" s="1190"/>
      <c r="N79" s="1209"/>
      <c r="O79" s="1209"/>
      <c r="P79" s="1190" t="s">
        <v>343</v>
      </c>
      <c r="Q79" s="1191"/>
      <c r="R79" s="1209"/>
      <c r="S79" s="1213"/>
      <c r="T79" s="183"/>
    </row>
    <row r="80" spans="1:20" ht="21.75" customHeight="1">
      <c r="A80" s="1266" t="s">
        <v>344</v>
      </c>
      <c r="B80" s="1267"/>
      <c r="C80" s="1268">
        <v>31.5</v>
      </c>
      <c r="D80" s="1269"/>
      <c r="E80" s="182"/>
      <c r="F80" s="174" t="s">
        <v>342</v>
      </c>
      <c r="G80" s="1213"/>
      <c r="H80" s="1269"/>
      <c r="I80" s="181"/>
      <c r="J80" s="254"/>
      <c r="K80" s="1213"/>
      <c r="L80" s="1208"/>
      <c r="M80" s="1190"/>
      <c r="N80" s="1209"/>
      <c r="O80" s="1209"/>
      <c r="P80" s="1190" t="s">
        <v>343</v>
      </c>
      <c r="Q80" s="1191"/>
      <c r="R80" s="1209"/>
      <c r="S80" s="1213"/>
      <c r="T80" s="183"/>
    </row>
    <row r="81" spans="1:20" ht="21.75" customHeight="1">
      <c r="A81" s="1266" t="s">
        <v>345</v>
      </c>
      <c r="B81" s="1267"/>
      <c r="C81" s="1268">
        <v>26.5</v>
      </c>
      <c r="D81" s="1269"/>
      <c r="E81" s="182"/>
      <c r="F81" s="174" t="s">
        <v>342</v>
      </c>
      <c r="G81" s="1213"/>
      <c r="H81" s="1269"/>
      <c r="I81" s="147" t="s">
        <v>237</v>
      </c>
      <c r="J81" s="254"/>
      <c r="K81" s="1213"/>
      <c r="L81" s="1208"/>
      <c r="M81" s="1190"/>
      <c r="N81" s="1209"/>
      <c r="O81" s="1209"/>
      <c r="P81" s="1190" t="s">
        <v>343</v>
      </c>
      <c r="Q81" s="1191"/>
      <c r="R81" s="1209"/>
      <c r="S81" s="1213"/>
      <c r="T81" s="183"/>
    </row>
    <row r="82" spans="1:20" ht="21.75" customHeight="1">
      <c r="A82" s="1266" t="s">
        <v>831</v>
      </c>
      <c r="B82" s="1267"/>
      <c r="C82" s="1268">
        <v>19</v>
      </c>
      <c r="D82" s="1269"/>
      <c r="E82" s="182"/>
      <c r="F82" s="174" t="s">
        <v>832</v>
      </c>
      <c r="G82" s="1213" t="s">
        <v>224</v>
      </c>
      <c r="H82" s="1269"/>
      <c r="I82" s="147">
        <v>100</v>
      </c>
      <c r="J82" s="254" t="s">
        <v>224</v>
      </c>
      <c r="K82" s="1213"/>
      <c r="L82" s="1208"/>
      <c r="M82" s="1190"/>
      <c r="N82" s="1209"/>
      <c r="O82" s="1209"/>
      <c r="P82" s="1190" t="s">
        <v>1080</v>
      </c>
      <c r="Q82" s="1191"/>
      <c r="R82" s="1209"/>
      <c r="S82" s="1213"/>
      <c r="T82" s="183"/>
    </row>
    <row r="83" spans="1:20" ht="21.75" customHeight="1">
      <c r="A83" s="1266" t="s">
        <v>833</v>
      </c>
      <c r="B83" s="1267"/>
      <c r="C83" s="1213">
        <v>13.2</v>
      </c>
      <c r="D83" s="1269"/>
      <c r="E83" s="181"/>
      <c r="F83" s="174" t="s">
        <v>834</v>
      </c>
      <c r="G83" s="1213">
        <v>95</v>
      </c>
      <c r="H83" s="1269"/>
      <c r="I83" s="147" t="s">
        <v>1045</v>
      </c>
      <c r="J83" s="254">
        <v>100</v>
      </c>
      <c r="K83" s="1213"/>
      <c r="L83" s="1208"/>
      <c r="M83" s="1190"/>
      <c r="N83" s="1209"/>
      <c r="O83" s="1209"/>
      <c r="P83" s="1190" t="s">
        <v>1081</v>
      </c>
      <c r="Q83" s="1191"/>
      <c r="R83" s="1209"/>
      <c r="S83" s="1213"/>
      <c r="T83" s="183"/>
    </row>
    <row r="84" spans="1:20" ht="21.75" customHeight="1">
      <c r="A84" s="1266" t="s">
        <v>844</v>
      </c>
      <c r="B84" s="1267"/>
      <c r="C84" s="1213">
        <v>4.75</v>
      </c>
      <c r="D84" s="1269"/>
      <c r="E84" s="181"/>
      <c r="F84" s="174" t="s">
        <v>832</v>
      </c>
      <c r="G84" s="1213">
        <v>55</v>
      </c>
      <c r="H84" s="1269"/>
      <c r="I84" s="147" t="s">
        <v>1044</v>
      </c>
      <c r="J84" s="254">
        <v>70</v>
      </c>
      <c r="K84" s="1213"/>
      <c r="L84" s="1208"/>
      <c r="M84" s="1190"/>
      <c r="N84" s="1209"/>
      <c r="O84" s="1209"/>
      <c r="P84" s="1190" t="s">
        <v>1080</v>
      </c>
      <c r="Q84" s="1191"/>
      <c r="R84" s="1209"/>
      <c r="S84" s="1213"/>
      <c r="T84" s="183"/>
    </row>
    <row r="85" spans="1:20" ht="21.75" customHeight="1">
      <c r="A85" s="1266" t="s">
        <v>837</v>
      </c>
      <c r="B85" s="1267"/>
      <c r="C85" s="1213">
        <v>2.36</v>
      </c>
      <c r="D85" s="1269"/>
      <c r="E85" s="181"/>
      <c r="F85" s="174" t="s">
        <v>832</v>
      </c>
      <c r="G85" s="1213">
        <v>35</v>
      </c>
      <c r="H85" s="1269"/>
      <c r="I85" s="147" t="s">
        <v>1044</v>
      </c>
      <c r="J85" s="254">
        <v>50</v>
      </c>
      <c r="K85" s="1213"/>
      <c r="L85" s="1208"/>
      <c r="M85" s="1190"/>
      <c r="N85" s="1209"/>
      <c r="O85" s="1209"/>
      <c r="P85" s="1190" t="s">
        <v>1080</v>
      </c>
      <c r="Q85" s="1191"/>
      <c r="R85" s="1209"/>
      <c r="S85" s="1213"/>
      <c r="T85" s="183"/>
    </row>
    <row r="86" spans="1:20" ht="21.75" customHeight="1">
      <c r="A86" s="1266" t="s">
        <v>838</v>
      </c>
      <c r="B86" s="1267"/>
      <c r="C86" s="1213">
        <v>600</v>
      </c>
      <c r="D86" s="1269"/>
      <c r="E86" s="181"/>
      <c r="F86" s="174" t="s">
        <v>877</v>
      </c>
      <c r="G86" s="1213">
        <v>18</v>
      </c>
      <c r="H86" s="1269"/>
      <c r="I86" s="147" t="s">
        <v>1044</v>
      </c>
      <c r="J86" s="254">
        <v>30</v>
      </c>
      <c r="K86" s="1213"/>
      <c r="L86" s="1208"/>
      <c r="M86" s="1190"/>
      <c r="N86" s="1209"/>
      <c r="O86" s="1209"/>
      <c r="P86" s="1190" t="s">
        <v>1080</v>
      </c>
      <c r="Q86" s="1191"/>
      <c r="R86" s="1209"/>
      <c r="S86" s="1213"/>
      <c r="T86" s="183"/>
    </row>
    <row r="87" spans="1:20" ht="21.75" customHeight="1">
      <c r="A87" s="1266" t="s">
        <v>839</v>
      </c>
      <c r="B87" s="1267"/>
      <c r="C87" s="1213">
        <v>300</v>
      </c>
      <c r="D87" s="1269"/>
      <c r="E87" s="181"/>
      <c r="F87" s="174" t="s">
        <v>840</v>
      </c>
      <c r="G87" s="1213">
        <v>10</v>
      </c>
      <c r="H87" s="1269"/>
      <c r="I87" s="147" t="s">
        <v>1046</v>
      </c>
      <c r="J87" s="254">
        <v>21</v>
      </c>
      <c r="K87" s="1213"/>
      <c r="L87" s="1208"/>
      <c r="M87" s="1190"/>
      <c r="N87" s="1209"/>
      <c r="O87" s="1209"/>
      <c r="P87" s="1190" t="s">
        <v>1082</v>
      </c>
      <c r="Q87" s="1191"/>
      <c r="R87" s="1209"/>
      <c r="S87" s="1213"/>
      <c r="T87" s="183"/>
    </row>
    <row r="88" spans="1:20" ht="21.75" customHeight="1">
      <c r="A88" s="1266" t="s">
        <v>841</v>
      </c>
      <c r="B88" s="1267"/>
      <c r="C88" s="1213">
        <v>150</v>
      </c>
      <c r="D88" s="1269"/>
      <c r="E88" s="181"/>
      <c r="F88" s="174" t="s">
        <v>840</v>
      </c>
      <c r="G88" s="1213">
        <v>6</v>
      </c>
      <c r="H88" s="1269"/>
      <c r="I88" s="147" t="s">
        <v>1046</v>
      </c>
      <c r="J88" s="254">
        <v>16</v>
      </c>
      <c r="K88" s="1213"/>
      <c r="L88" s="1208"/>
      <c r="M88" s="1190"/>
      <c r="N88" s="1209"/>
      <c r="O88" s="1209"/>
      <c r="P88" s="1190" t="s">
        <v>1082</v>
      </c>
      <c r="Q88" s="1191"/>
      <c r="R88" s="1209"/>
      <c r="S88" s="1213"/>
      <c r="T88" s="183"/>
    </row>
    <row r="89" spans="1:20" ht="21.75" customHeight="1" thickBot="1">
      <c r="A89" s="1277" t="s">
        <v>842</v>
      </c>
      <c r="B89" s="1278"/>
      <c r="C89" s="1182">
        <v>75</v>
      </c>
      <c r="D89" s="1279"/>
      <c r="E89" s="184"/>
      <c r="F89" s="185" t="s">
        <v>840</v>
      </c>
      <c r="G89" s="1182">
        <v>4</v>
      </c>
      <c r="H89" s="1279"/>
      <c r="I89" s="176" t="s">
        <v>1046</v>
      </c>
      <c r="J89" s="255">
        <v>8</v>
      </c>
      <c r="K89" s="1182"/>
      <c r="L89" s="1280"/>
      <c r="M89" s="1281"/>
      <c r="N89" s="1181"/>
      <c r="O89" s="1181"/>
      <c r="P89" s="1281" t="s">
        <v>1082</v>
      </c>
      <c r="Q89" s="1263"/>
      <c r="R89" s="1181"/>
      <c r="S89" s="1182"/>
      <c r="T89" s="186"/>
    </row>
    <row r="90" spans="1:20" ht="21.75" customHeight="1" thickTop="1">
      <c r="A90" s="1282" t="s">
        <v>635</v>
      </c>
      <c r="B90" s="1283"/>
      <c r="C90" s="1283"/>
      <c r="D90" s="1283"/>
      <c r="E90" s="1283"/>
      <c r="F90" s="1283"/>
      <c r="G90" s="1283"/>
      <c r="H90" s="1284"/>
      <c r="I90" s="1276" t="s">
        <v>1047</v>
      </c>
      <c r="J90" s="1283"/>
      <c r="K90" s="1284"/>
      <c r="L90" s="1276"/>
      <c r="M90" s="1285"/>
      <c r="N90" s="1283"/>
      <c r="O90" s="1283"/>
      <c r="P90" s="1285" t="s">
        <v>1082</v>
      </c>
      <c r="Q90" s="1252"/>
      <c r="R90" s="1341"/>
      <c r="S90" s="1342"/>
      <c r="T90" s="399"/>
    </row>
    <row r="91" spans="1:20" ht="21.75" customHeight="1">
      <c r="A91" s="188"/>
      <c r="B91" s="189"/>
      <c r="C91" s="1209" t="s">
        <v>1048</v>
      </c>
      <c r="D91" s="1209"/>
      <c r="E91" s="1209"/>
      <c r="F91" s="1209"/>
      <c r="G91" s="1209"/>
      <c r="H91" s="1213"/>
      <c r="I91" s="1208" t="s">
        <v>1049</v>
      </c>
      <c r="J91" s="1209"/>
      <c r="K91" s="1213"/>
      <c r="L91" s="1208"/>
      <c r="M91" s="1190"/>
      <c r="N91" s="1209"/>
      <c r="O91" s="1209"/>
      <c r="P91" s="1190" t="s">
        <v>1080</v>
      </c>
      <c r="Q91" s="1191"/>
      <c r="R91" s="1202"/>
      <c r="S91" s="1203"/>
      <c r="T91" s="393"/>
    </row>
    <row r="92" spans="1:20" ht="21.75" customHeight="1">
      <c r="A92" s="140" t="s">
        <v>1050</v>
      </c>
      <c r="B92" s="178" t="s">
        <v>1051</v>
      </c>
      <c r="C92" s="1209" t="s">
        <v>1052</v>
      </c>
      <c r="D92" s="1209"/>
      <c r="E92" s="1209"/>
      <c r="F92" s="1209"/>
      <c r="G92" s="1209"/>
      <c r="H92" s="1213"/>
      <c r="I92" s="1208" t="s">
        <v>1053</v>
      </c>
      <c r="J92" s="1209"/>
      <c r="K92" s="1213"/>
      <c r="L92" s="1208"/>
      <c r="M92" s="1190"/>
      <c r="N92" s="1209"/>
      <c r="O92" s="1209"/>
      <c r="P92" s="1190" t="s">
        <v>1083</v>
      </c>
      <c r="Q92" s="1191"/>
      <c r="R92" s="1202"/>
      <c r="S92" s="1203"/>
      <c r="T92" s="393"/>
    </row>
    <row r="93" spans="1:20" ht="21.75" customHeight="1">
      <c r="A93" s="190" t="s">
        <v>892</v>
      </c>
      <c r="B93" s="178" t="s">
        <v>1054</v>
      </c>
      <c r="C93" s="1209" t="s">
        <v>1055</v>
      </c>
      <c r="D93" s="1209"/>
      <c r="E93" s="1209"/>
      <c r="F93" s="1209"/>
      <c r="G93" s="1209"/>
      <c r="H93" s="1213"/>
      <c r="I93" s="1208" t="s">
        <v>1056</v>
      </c>
      <c r="J93" s="1209"/>
      <c r="K93" s="1213"/>
      <c r="L93" s="1208"/>
      <c r="M93" s="1190"/>
      <c r="N93" s="1209"/>
      <c r="O93" s="1209"/>
      <c r="P93" s="1190" t="s">
        <v>1083</v>
      </c>
      <c r="Q93" s="1191"/>
      <c r="R93" s="1186" t="s">
        <v>1126</v>
      </c>
      <c r="S93" s="1176"/>
      <c r="T93" s="183"/>
    </row>
    <row r="94" spans="1:20" ht="21.75" customHeight="1">
      <c r="A94" s="140" t="s">
        <v>1057</v>
      </c>
      <c r="B94" s="178" t="s">
        <v>933</v>
      </c>
      <c r="C94" s="1209" t="s">
        <v>1058</v>
      </c>
      <c r="D94" s="1209"/>
      <c r="E94" s="1209"/>
      <c r="F94" s="1209"/>
      <c r="G94" s="1209"/>
      <c r="H94" s="1213"/>
      <c r="I94" s="1208" t="s">
        <v>1059</v>
      </c>
      <c r="J94" s="1209"/>
      <c r="K94" s="1213"/>
      <c r="L94" s="1208"/>
      <c r="M94" s="1190"/>
      <c r="N94" s="1209"/>
      <c r="O94" s="1209"/>
      <c r="P94" s="1190" t="s">
        <v>1084</v>
      </c>
      <c r="Q94" s="1191"/>
      <c r="R94" s="1186" t="s">
        <v>561</v>
      </c>
      <c r="S94" s="1176"/>
      <c r="T94" s="183"/>
    </row>
    <row r="95" spans="1:20" ht="21.75" customHeight="1">
      <c r="A95" s="140" t="s">
        <v>1060</v>
      </c>
      <c r="B95" s="178" t="s">
        <v>1061</v>
      </c>
      <c r="C95" s="1209" t="s">
        <v>1062</v>
      </c>
      <c r="D95" s="1209"/>
      <c r="E95" s="1209"/>
      <c r="F95" s="1209"/>
      <c r="G95" s="1209"/>
      <c r="H95" s="1213"/>
      <c r="I95" s="1208" t="s">
        <v>346</v>
      </c>
      <c r="J95" s="1209"/>
      <c r="K95" s="1213"/>
      <c r="L95" s="1208"/>
      <c r="M95" s="1190"/>
      <c r="N95" s="1209"/>
      <c r="O95" s="1209"/>
      <c r="P95" s="1190" t="s">
        <v>343</v>
      </c>
      <c r="Q95" s="1191"/>
      <c r="R95" s="1187">
        <v>4.9</v>
      </c>
      <c r="S95" s="1188"/>
      <c r="T95" s="183" t="s">
        <v>894</v>
      </c>
    </row>
    <row r="96" spans="1:20" ht="21.75" customHeight="1">
      <c r="A96" s="140" t="s">
        <v>344</v>
      </c>
      <c r="B96" s="178" t="s">
        <v>1063</v>
      </c>
      <c r="C96" s="1209" t="s">
        <v>1064</v>
      </c>
      <c r="D96" s="1209"/>
      <c r="E96" s="1209"/>
      <c r="F96" s="1209"/>
      <c r="G96" s="1209"/>
      <c r="H96" s="1213"/>
      <c r="I96" s="1208" t="s">
        <v>347</v>
      </c>
      <c r="J96" s="1209"/>
      <c r="K96" s="1213"/>
      <c r="L96" s="1208"/>
      <c r="M96" s="1190"/>
      <c r="N96" s="1209"/>
      <c r="O96" s="1209"/>
      <c r="P96" s="1190" t="s">
        <v>343</v>
      </c>
      <c r="Q96" s="1191"/>
      <c r="R96" s="1186" t="s">
        <v>409</v>
      </c>
      <c r="S96" s="1176"/>
      <c r="T96" s="183"/>
    </row>
    <row r="97" spans="1:20" ht="21.75" customHeight="1">
      <c r="A97" s="191"/>
      <c r="B97" s="180"/>
      <c r="C97" s="1209" t="s">
        <v>1065</v>
      </c>
      <c r="D97" s="1209"/>
      <c r="E97" s="1209"/>
      <c r="F97" s="1209"/>
      <c r="G97" s="1209"/>
      <c r="H97" s="1213"/>
      <c r="I97" s="1208" t="s">
        <v>1066</v>
      </c>
      <c r="J97" s="1209"/>
      <c r="K97" s="1213"/>
      <c r="L97" s="1208"/>
      <c r="M97" s="1190"/>
      <c r="N97" s="1209"/>
      <c r="O97" s="1209"/>
      <c r="P97" s="1190" t="s">
        <v>1067</v>
      </c>
      <c r="Q97" s="1191"/>
      <c r="R97" s="1202"/>
      <c r="S97" s="1203"/>
      <c r="T97" s="393"/>
    </row>
    <row r="98" spans="1:20" ht="21.75" customHeight="1">
      <c r="A98" s="1212" t="s">
        <v>1068</v>
      </c>
      <c r="B98" s="1209"/>
      <c r="C98" s="1209"/>
      <c r="D98" s="1209"/>
      <c r="E98" s="1209"/>
      <c r="F98" s="1209"/>
      <c r="G98" s="1209"/>
      <c r="H98" s="1213"/>
      <c r="I98" s="1208" t="s">
        <v>1069</v>
      </c>
      <c r="J98" s="1209"/>
      <c r="K98" s="1213"/>
      <c r="L98" s="1208"/>
      <c r="M98" s="1190"/>
      <c r="N98" s="1209"/>
      <c r="O98" s="1209"/>
      <c r="P98" s="1190" t="s">
        <v>1070</v>
      </c>
      <c r="Q98" s="1191"/>
      <c r="R98" s="1202"/>
      <c r="S98" s="1203"/>
      <c r="T98" s="393"/>
    </row>
    <row r="99" spans="1:20" ht="21.75" customHeight="1">
      <c r="A99" s="1291" t="s">
        <v>1187</v>
      </c>
      <c r="B99" s="1292"/>
      <c r="C99" s="1224" t="s">
        <v>1132</v>
      </c>
      <c r="D99" s="1225"/>
      <c r="E99" s="1225"/>
      <c r="F99" s="1225"/>
      <c r="G99" s="1225"/>
      <c r="H99" s="1225"/>
      <c r="I99" s="1208" t="s">
        <v>1066</v>
      </c>
      <c r="J99" s="1209"/>
      <c r="K99" s="1213"/>
      <c r="L99" s="1208"/>
      <c r="M99" s="1190"/>
      <c r="N99" s="1209"/>
      <c r="O99" s="1209"/>
      <c r="P99" s="1190" t="s">
        <v>1120</v>
      </c>
      <c r="Q99" s="1191"/>
      <c r="R99" s="1286"/>
      <c r="S99" s="1287"/>
      <c r="T99" s="183"/>
    </row>
    <row r="100" spans="1:20" ht="21.75" customHeight="1">
      <c r="A100" s="1293"/>
      <c r="B100" s="1294"/>
      <c r="C100" s="1224" t="s">
        <v>644</v>
      </c>
      <c r="D100" s="1225"/>
      <c r="E100" s="1225"/>
      <c r="F100" s="1225"/>
      <c r="G100" s="1225"/>
      <c r="H100" s="1225"/>
      <c r="I100" s="1208" t="s">
        <v>1071</v>
      </c>
      <c r="J100" s="1209"/>
      <c r="K100" s="1213"/>
      <c r="L100" s="1208"/>
      <c r="M100" s="1190"/>
      <c r="N100" s="1209"/>
      <c r="O100" s="1209"/>
      <c r="P100" s="1190" t="s">
        <v>1120</v>
      </c>
      <c r="Q100" s="1191"/>
      <c r="R100" s="1286"/>
      <c r="S100" s="1287"/>
      <c r="T100" s="183"/>
    </row>
    <row r="101" spans="1:20" ht="21.75" customHeight="1">
      <c r="A101" s="1295"/>
      <c r="B101" s="1296"/>
      <c r="C101" s="1224" t="s">
        <v>1133</v>
      </c>
      <c r="D101" s="1225"/>
      <c r="E101" s="1225"/>
      <c r="F101" s="1225"/>
      <c r="G101" s="1225"/>
      <c r="H101" s="1225"/>
      <c r="I101" s="1208" t="s">
        <v>1066</v>
      </c>
      <c r="J101" s="1209"/>
      <c r="K101" s="1213"/>
      <c r="L101" s="1208"/>
      <c r="M101" s="1190"/>
      <c r="N101" s="1209"/>
      <c r="O101" s="1209"/>
      <c r="P101" s="1190" t="s">
        <v>1120</v>
      </c>
      <c r="Q101" s="1191"/>
      <c r="R101" s="1286"/>
      <c r="S101" s="1287"/>
      <c r="T101" s="183"/>
    </row>
    <row r="102" spans="1:20" ht="21.75" customHeight="1">
      <c r="A102" s="1212" t="s">
        <v>697</v>
      </c>
      <c r="B102" s="1209"/>
      <c r="C102" s="1209"/>
      <c r="D102" s="1209"/>
      <c r="E102" s="1209"/>
      <c r="F102" s="1209"/>
      <c r="G102" s="1209"/>
      <c r="H102" s="1213"/>
      <c r="I102" s="1208" t="s">
        <v>348</v>
      </c>
      <c r="J102" s="1209"/>
      <c r="K102" s="1213"/>
      <c r="L102" s="1208"/>
      <c r="M102" s="1190"/>
      <c r="N102" s="1209"/>
      <c r="O102" s="1209"/>
      <c r="P102" s="1190" t="s">
        <v>343</v>
      </c>
      <c r="Q102" s="1191"/>
      <c r="R102" s="1209"/>
      <c r="S102" s="1213"/>
      <c r="T102" s="183"/>
    </row>
    <row r="103" spans="1:20" ht="21.75" customHeight="1" thickBot="1">
      <c r="A103" s="1215" t="s">
        <v>1072</v>
      </c>
      <c r="B103" s="1192"/>
      <c r="C103" s="1192"/>
      <c r="D103" s="1192"/>
      <c r="E103" s="1192"/>
      <c r="F103" s="1192"/>
      <c r="G103" s="1192"/>
      <c r="H103" s="1193"/>
      <c r="I103" s="1216" t="s">
        <v>1073</v>
      </c>
      <c r="J103" s="1192"/>
      <c r="K103" s="1193"/>
      <c r="L103" s="1216"/>
      <c r="M103" s="1210"/>
      <c r="N103" s="1192"/>
      <c r="O103" s="1192"/>
      <c r="P103" s="1210" t="s">
        <v>1074</v>
      </c>
      <c r="Q103" s="1211"/>
      <c r="R103" s="1192"/>
      <c r="S103" s="1193"/>
      <c r="T103" s="192"/>
    </row>
    <row r="104" spans="1:20" ht="21.75" customHeight="1" thickBot="1">
      <c r="A104" s="1219" t="s">
        <v>1075</v>
      </c>
      <c r="B104" s="1220"/>
      <c r="C104" s="1220"/>
      <c r="D104" s="1220"/>
      <c r="E104" s="1220"/>
      <c r="F104" s="1220"/>
      <c r="G104" s="1220"/>
      <c r="H104" s="171"/>
      <c r="I104" s="1214" t="s">
        <v>679</v>
      </c>
      <c r="J104" s="1214"/>
      <c r="K104" s="530"/>
      <c r="L104" s="524" t="s">
        <v>968</v>
      </c>
      <c r="M104" s="562"/>
      <c r="N104" s="1214" t="s">
        <v>315</v>
      </c>
      <c r="O104" s="1214"/>
      <c r="P104" s="523"/>
      <c r="Q104" s="524" t="s">
        <v>969</v>
      </c>
      <c r="R104" s="562"/>
      <c r="S104" s="333"/>
      <c r="T104" s="407"/>
    </row>
    <row r="105" spans="1:20" ht="21.75" customHeight="1" thickBot="1">
      <c r="A105" s="1180" t="s">
        <v>1076</v>
      </c>
      <c r="B105" s="1151"/>
      <c r="C105" s="1151"/>
      <c r="D105" s="1151"/>
      <c r="E105" s="1151"/>
      <c r="F105" s="1151"/>
      <c r="G105" s="1151"/>
      <c r="H105" s="1288"/>
      <c r="I105" s="1289"/>
      <c r="J105" s="1289"/>
      <c r="K105" s="1289"/>
      <c r="L105" s="1289"/>
      <c r="M105" s="1289"/>
      <c r="N105" s="1289"/>
      <c r="O105" s="1289"/>
      <c r="P105" s="1289"/>
      <c r="Q105" s="1289"/>
      <c r="R105" s="1289"/>
      <c r="S105" s="1289"/>
      <c r="T105" s="1290"/>
    </row>
    <row r="106" spans="1:20" ht="21.75" customHeight="1" thickBot="1">
      <c r="A106" s="1180" t="s">
        <v>1077</v>
      </c>
      <c r="B106" s="1151"/>
      <c r="C106" s="1151"/>
      <c r="D106" s="1151"/>
      <c r="E106" s="1151"/>
      <c r="F106" s="1151"/>
      <c r="G106" s="1151"/>
      <c r="H106" s="1239" t="str">
        <f>'基本事項記入ｼｰﾄ'!$C$31</f>
        <v>○○　○○　  印</v>
      </c>
      <c r="I106" s="1153"/>
      <c r="J106" s="1153"/>
      <c r="K106" s="1153"/>
      <c r="L106" s="1240" t="s">
        <v>858</v>
      </c>
      <c r="M106" s="1151"/>
      <c r="N106" s="1151"/>
      <c r="O106" s="1151"/>
      <c r="P106" s="1239" t="str">
        <f>'基本事項記入ｼｰﾄ'!$C$32</f>
        <v>○○　○○○　　　印</v>
      </c>
      <c r="Q106" s="1153"/>
      <c r="R106" s="1153"/>
      <c r="S106" s="1153"/>
      <c r="T106" s="1244"/>
    </row>
    <row r="107" spans="1:20" ht="21.75" customHeight="1">
      <c r="A107" s="193"/>
      <c r="B107" s="1189" t="s">
        <v>1078</v>
      </c>
      <c r="C107" s="1189"/>
      <c r="D107" s="1189"/>
      <c r="E107" s="1189"/>
      <c r="F107" s="1189"/>
      <c r="G107" s="1189"/>
      <c r="H107" s="1189"/>
      <c r="I107" s="1189"/>
      <c r="J107" s="1189"/>
      <c r="K107" s="1189"/>
      <c r="L107" s="1189"/>
      <c r="M107" s="1189"/>
      <c r="N107" s="1189"/>
      <c r="O107" s="1189"/>
      <c r="P107" s="1189"/>
      <c r="Q107" s="1189"/>
      <c r="R107" s="1189"/>
      <c r="S107" s="1189"/>
      <c r="T107" s="1189"/>
    </row>
    <row r="108" ht="18" customHeight="1"/>
    <row r="109" ht="13.5">
      <c r="R109" t="s">
        <v>973</v>
      </c>
    </row>
    <row r="110" spans="3:20" ht="18.75">
      <c r="C110" s="1116" t="s">
        <v>974</v>
      </c>
      <c r="D110" s="1172"/>
      <c r="E110" s="1172"/>
      <c r="F110" s="1172"/>
      <c r="G110" s="1172"/>
      <c r="H110" s="1172"/>
      <c r="I110" s="1172"/>
      <c r="J110" s="1172"/>
      <c r="K110" s="1172"/>
      <c r="L110" s="1172"/>
      <c r="M110" s="1172"/>
      <c r="N110" s="1172"/>
      <c r="O110" s="1172"/>
      <c r="P110" s="1172"/>
      <c r="Q110" s="1172"/>
      <c r="R110" s="117"/>
      <c r="S110" s="117"/>
      <c r="T110" s="117"/>
    </row>
    <row r="111" spans="3:20" ht="18.75">
      <c r="C111" s="87"/>
      <c r="D111" s="88"/>
      <c r="E111" s="88"/>
      <c r="F111" s="88"/>
      <c r="G111" s="88"/>
      <c r="H111" s="88"/>
      <c r="I111" s="88"/>
      <c r="J111" s="88"/>
      <c r="K111" s="88"/>
      <c r="L111" s="88"/>
      <c r="M111" s="88"/>
      <c r="N111" s="88"/>
      <c r="O111" s="88"/>
      <c r="P111" s="88"/>
      <c r="Q111" s="88"/>
      <c r="R111" s="117"/>
      <c r="S111" s="117"/>
      <c r="T111" s="117"/>
    </row>
    <row r="112" ht="21.75" customHeight="1"/>
    <row r="113" spans="1:20" ht="21.75" customHeight="1" thickBot="1">
      <c r="A113" s="1228"/>
      <c r="B113" s="1228"/>
      <c r="C113" s="1228"/>
      <c r="D113" s="1228"/>
      <c r="E113" s="1228"/>
      <c r="F113" s="1229"/>
      <c r="G113" s="1228"/>
      <c r="H113" s="1228"/>
      <c r="I113" s="1228"/>
      <c r="J113" s="1228"/>
      <c r="K113" s="1228"/>
      <c r="L113" s="1228"/>
      <c r="M113" s="1228"/>
      <c r="N113" s="168"/>
      <c r="O113" s="1228"/>
      <c r="P113" s="1228"/>
      <c r="Q113" s="1228"/>
      <c r="R113" s="1228"/>
      <c r="S113" s="1228"/>
      <c r="T113" s="1228"/>
    </row>
    <row r="114" spans="1:20" ht="21.75" customHeight="1" thickBot="1">
      <c r="A114" s="1230" t="s">
        <v>825</v>
      </c>
      <c r="B114" s="1231"/>
      <c r="C114" s="1231"/>
      <c r="D114" s="1231"/>
      <c r="E114" s="1232"/>
      <c r="F114" s="1219" t="str">
        <f>'基本事項記入ｼｰﾄ'!$C$29</f>
        <v>**</v>
      </c>
      <c r="G114" s="1220"/>
      <c r="H114" s="1235"/>
      <c r="I114" s="1219" t="s">
        <v>975</v>
      </c>
      <c r="J114" s="1235"/>
      <c r="K114" s="1236" t="str">
        <f>'基本事項記入ｼｰﾄ'!$C$11</f>
        <v>△△　△△</v>
      </c>
      <c r="L114" s="1237"/>
      <c r="M114" s="1237"/>
      <c r="N114" s="1237"/>
      <c r="O114" s="1237"/>
      <c r="P114" s="1237"/>
      <c r="Q114" s="1237"/>
      <c r="R114" s="1237"/>
      <c r="S114" s="1237"/>
      <c r="T114" s="1238"/>
    </row>
    <row r="115" spans="1:20" ht="21.75" customHeight="1">
      <c r="A115" s="1250" t="s">
        <v>976</v>
      </c>
      <c r="B115" s="1241"/>
      <c r="C115" s="1241"/>
      <c r="D115" s="1241"/>
      <c r="E115" s="1241"/>
      <c r="F115" s="170"/>
      <c r="G115" s="171" t="s">
        <v>977</v>
      </c>
      <c r="H115" s="531" t="str">
        <f>'基本事項記入ｼｰﾄ'!$C$34</f>
        <v>**</v>
      </c>
      <c r="I115" s="1241" t="s">
        <v>822</v>
      </c>
      <c r="J115" s="1241"/>
      <c r="K115" s="1242" t="s">
        <v>306</v>
      </c>
      <c r="L115" s="1243"/>
      <c r="M115" s="1242" t="s">
        <v>978</v>
      </c>
      <c r="N115" s="1243"/>
      <c r="O115" s="1226" t="s">
        <v>1017</v>
      </c>
      <c r="P115" s="1386"/>
      <c r="Q115" s="1386"/>
      <c r="R115" s="1386"/>
      <c r="S115" s="1386"/>
      <c r="T115" s="1387"/>
    </row>
    <row r="116" spans="1:20" ht="21.75" customHeight="1">
      <c r="A116" s="1212" t="s">
        <v>979</v>
      </c>
      <c r="B116" s="1209"/>
      <c r="C116" s="1209"/>
      <c r="D116" s="1209"/>
      <c r="E116" s="1209"/>
      <c r="F116" s="1209"/>
      <c r="G116" s="1209"/>
      <c r="H116" s="1209"/>
      <c r="I116" s="1213"/>
      <c r="J116" s="174" t="s">
        <v>980</v>
      </c>
      <c r="K116" s="1191" t="s">
        <v>981</v>
      </c>
      <c r="L116" s="1191"/>
      <c r="M116" s="1191"/>
      <c r="N116" s="1191"/>
      <c r="O116" s="1209"/>
      <c r="P116" s="1209"/>
      <c r="Q116" s="1209"/>
      <c r="R116" s="1209"/>
      <c r="S116" s="1213"/>
      <c r="T116" s="175" t="s">
        <v>982</v>
      </c>
    </row>
    <row r="117" spans="1:20" ht="21.75" customHeight="1" thickBot="1">
      <c r="A117" s="1245" t="s">
        <v>983</v>
      </c>
      <c r="B117" s="1181"/>
      <c r="C117" s="1181"/>
      <c r="D117" s="1181"/>
      <c r="E117" s="1181"/>
      <c r="F117" s="1181"/>
      <c r="G117" s="1181"/>
      <c r="H117" s="1181"/>
      <c r="I117" s="1181"/>
      <c r="J117" s="1181"/>
      <c r="K117" s="1181"/>
      <c r="L117" s="1181"/>
      <c r="M117" s="1181"/>
      <c r="N117" s="1181"/>
      <c r="O117" s="1183" t="s">
        <v>984</v>
      </c>
      <c r="P117" s="1184"/>
      <c r="Q117" s="1221"/>
      <c r="R117" s="1246"/>
      <c r="S117" s="1246"/>
      <c r="T117" s="1247"/>
    </row>
    <row r="118" spans="1:20" ht="21.75" customHeight="1" thickTop="1">
      <c r="A118" s="1251" t="s">
        <v>985</v>
      </c>
      <c r="B118" s="1252"/>
      <c r="C118" s="1252"/>
      <c r="D118" s="1252"/>
      <c r="E118" s="1252"/>
      <c r="F118" s="1252"/>
      <c r="G118" s="1252"/>
      <c r="H118" s="1252"/>
      <c r="I118" s="1252"/>
      <c r="J118" s="1252"/>
      <c r="K118" s="1252"/>
      <c r="L118" s="1252"/>
      <c r="M118" s="1252"/>
      <c r="N118" s="1252"/>
      <c r="O118" s="1252" t="s">
        <v>986</v>
      </c>
      <c r="P118" s="1252"/>
      <c r="Q118" s="1252"/>
      <c r="R118" s="1252"/>
      <c r="S118" s="1252"/>
      <c r="T118" s="1253"/>
    </row>
    <row r="119" spans="1:20" ht="21.75" customHeight="1">
      <c r="A119" s="1254" t="s">
        <v>987</v>
      </c>
      <c r="B119" s="1191"/>
      <c r="C119" s="1191"/>
      <c r="D119" s="1191"/>
      <c r="E119" s="1209" t="s">
        <v>988</v>
      </c>
      <c r="F119" s="1209"/>
      <c r="G119" s="1191" t="s">
        <v>989</v>
      </c>
      <c r="H119" s="1191"/>
      <c r="I119" s="1191"/>
      <c r="J119" s="1191" t="s">
        <v>990</v>
      </c>
      <c r="K119" s="1191"/>
      <c r="L119" s="1191"/>
      <c r="M119" s="1191"/>
      <c r="N119" s="1191"/>
      <c r="O119" s="1191" t="s">
        <v>991</v>
      </c>
      <c r="P119" s="1191"/>
      <c r="Q119" s="1191" t="s">
        <v>988</v>
      </c>
      <c r="R119" s="1191"/>
      <c r="S119" s="1191" t="s">
        <v>992</v>
      </c>
      <c r="T119" s="1255"/>
    </row>
    <row r="120" spans="1:20" ht="21.75" customHeight="1">
      <c r="A120" s="1260"/>
      <c r="B120" s="1261"/>
      <c r="C120" s="1261"/>
      <c r="D120" s="1261"/>
      <c r="E120" s="1448"/>
      <c r="F120" s="1448"/>
      <c r="G120" s="1209"/>
      <c r="H120" s="1209"/>
      <c r="I120" s="1209"/>
      <c r="J120" s="1209"/>
      <c r="K120" s="1209"/>
      <c r="L120" s="1209"/>
      <c r="M120" s="1209"/>
      <c r="N120" s="1209"/>
      <c r="O120" s="1191" t="s">
        <v>993</v>
      </c>
      <c r="P120" s="1191"/>
      <c r="Q120" s="1209"/>
      <c r="R120" s="1209"/>
      <c r="S120" s="1209"/>
      <c r="T120" s="1256"/>
    </row>
    <row r="121" spans="1:20" ht="21.75" customHeight="1">
      <c r="A121" s="1260" t="s">
        <v>994</v>
      </c>
      <c r="B121" s="1261"/>
      <c r="C121" s="1261"/>
      <c r="D121" s="1261"/>
      <c r="E121" s="1448"/>
      <c r="F121" s="1448"/>
      <c r="G121" s="1209"/>
      <c r="H121" s="1209"/>
      <c r="I121" s="1209"/>
      <c r="J121" s="1209"/>
      <c r="K121" s="1209"/>
      <c r="L121" s="1209"/>
      <c r="M121" s="1209"/>
      <c r="N121" s="1209"/>
      <c r="O121" s="1191" t="s">
        <v>995</v>
      </c>
      <c r="P121" s="1191"/>
      <c r="Q121" s="1209"/>
      <c r="R121" s="1209"/>
      <c r="S121" s="1209"/>
      <c r="T121" s="1256"/>
    </row>
    <row r="122" spans="1:20" ht="21.75" customHeight="1">
      <c r="A122" s="1260" t="s">
        <v>996</v>
      </c>
      <c r="B122" s="1261"/>
      <c r="C122" s="1261"/>
      <c r="D122" s="1261"/>
      <c r="E122" s="1448"/>
      <c r="F122" s="1448"/>
      <c r="G122" s="1209"/>
      <c r="H122" s="1209"/>
      <c r="I122" s="1209"/>
      <c r="J122" s="1209"/>
      <c r="K122" s="1209"/>
      <c r="L122" s="1209"/>
      <c r="M122" s="1209"/>
      <c r="N122" s="1209"/>
      <c r="O122" s="1191" t="s">
        <v>1079</v>
      </c>
      <c r="P122" s="1191"/>
      <c r="Q122" s="1209"/>
      <c r="R122" s="1209"/>
      <c r="S122" s="1209"/>
      <c r="T122" s="1256"/>
    </row>
    <row r="123" spans="1:20" ht="21.75" customHeight="1">
      <c r="A123" s="1260" t="s">
        <v>997</v>
      </c>
      <c r="B123" s="1261"/>
      <c r="C123" s="1261"/>
      <c r="D123" s="1261"/>
      <c r="E123" s="1448"/>
      <c r="F123" s="1448"/>
      <c r="G123" s="1209"/>
      <c r="H123" s="1209"/>
      <c r="I123" s="1209"/>
      <c r="J123" s="1209"/>
      <c r="K123" s="1209"/>
      <c r="L123" s="1209"/>
      <c r="M123" s="1209"/>
      <c r="N123" s="1209"/>
      <c r="O123" s="1191" t="s">
        <v>454</v>
      </c>
      <c r="P123" s="1191"/>
      <c r="Q123" s="1209"/>
      <c r="R123" s="1209"/>
      <c r="S123" s="1209"/>
      <c r="T123" s="1256"/>
    </row>
    <row r="124" spans="1:20" ht="21.75" customHeight="1">
      <c r="A124" s="1260" t="s">
        <v>998</v>
      </c>
      <c r="B124" s="1261"/>
      <c r="C124" s="1261"/>
      <c r="D124" s="1261"/>
      <c r="E124" s="1448"/>
      <c r="F124" s="1448"/>
      <c r="G124" s="1209"/>
      <c r="H124" s="1209"/>
      <c r="I124" s="1209"/>
      <c r="J124" s="1209"/>
      <c r="K124" s="1209"/>
      <c r="L124" s="1209"/>
      <c r="M124" s="1209"/>
      <c r="N124" s="1209"/>
      <c r="O124" s="1191" t="s">
        <v>455</v>
      </c>
      <c r="P124" s="1191"/>
      <c r="Q124" s="1209"/>
      <c r="R124" s="1209"/>
      <c r="S124" s="1209"/>
      <c r="T124" s="1256"/>
    </row>
    <row r="125" spans="1:20" ht="21.75" customHeight="1">
      <c r="A125" s="1257"/>
      <c r="B125" s="1225"/>
      <c r="C125" s="1225"/>
      <c r="D125" s="1258"/>
      <c r="E125" s="1448"/>
      <c r="F125" s="1448"/>
      <c r="G125" s="1209"/>
      <c r="H125" s="1209"/>
      <c r="I125" s="1209"/>
      <c r="J125" s="1209"/>
      <c r="K125" s="1209"/>
      <c r="L125" s="1209"/>
      <c r="M125" s="1209"/>
      <c r="N125" s="1209"/>
      <c r="O125" s="1191" t="s">
        <v>456</v>
      </c>
      <c r="P125" s="1191"/>
      <c r="Q125" s="1209"/>
      <c r="R125" s="1209"/>
      <c r="S125" s="1209"/>
      <c r="T125" s="1256"/>
    </row>
    <row r="126" spans="1:20" ht="21.75" customHeight="1">
      <c r="A126" s="1257" t="s">
        <v>404</v>
      </c>
      <c r="B126" s="1225"/>
      <c r="C126" s="1225"/>
      <c r="D126" s="1258"/>
      <c r="E126" s="1448"/>
      <c r="F126" s="1448"/>
      <c r="G126" s="1209"/>
      <c r="H126" s="1209"/>
      <c r="I126" s="1209"/>
      <c r="J126" s="1209"/>
      <c r="K126" s="1209"/>
      <c r="L126" s="1209"/>
      <c r="M126" s="1209"/>
      <c r="N126" s="1209"/>
      <c r="O126" s="1209"/>
      <c r="P126" s="1209"/>
      <c r="Q126" s="1209"/>
      <c r="R126" s="1209"/>
      <c r="S126" s="1209"/>
      <c r="T126" s="1256"/>
    </row>
    <row r="127" spans="1:20" ht="21.75" customHeight="1">
      <c r="A127" s="1260" t="s">
        <v>252</v>
      </c>
      <c r="B127" s="1261"/>
      <c r="C127" s="1261"/>
      <c r="D127" s="1261"/>
      <c r="E127" s="1448"/>
      <c r="F127" s="1448"/>
      <c r="G127" s="1209"/>
      <c r="H127" s="1209"/>
      <c r="I127" s="1209"/>
      <c r="J127" s="1209"/>
      <c r="K127" s="1209"/>
      <c r="L127" s="1209"/>
      <c r="M127" s="1209"/>
      <c r="N127" s="1209"/>
      <c r="O127" s="1191" t="s">
        <v>999</v>
      </c>
      <c r="P127" s="1191"/>
      <c r="Q127" s="1209"/>
      <c r="R127" s="1209"/>
      <c r="S127" s="1209"/>
      <c r="T127" s="1256"/>
    </row>
    <row r="128" spans="1:20" ht="21.75" customHeight="1">
      <c r="A128" s="1260" t="s">
        <v>405</v>
      </c>
      <c r="B128" s="1261"/>
      <c r="C128" s="1261"/>
      <c r="D128" s="1261"/>
      <c r="E128" s="1448"/>
      <c r="F128" s="1448"/>
      <c r="G128" s="1209"/>
      <c r="H128" s="1209"/>
      <c r="I128" s="1209"/>
      <c r="J128" s="1209"/>
      <c r="K128" s="1209"/>
      <c r="L128" s="1209"/>
      <c r="M128" s="1209"/>
      <c r="N128" s="1209"/>
      <c r="O128" s="1191" t="s">
        <v>1000</v>
      </c>
      <c r="P128" s="1191"/>
      <c r="Q128" s="1209"/>
      <c r="R128" s="1209"/>
      <c r="S128" s="1209"/>
      <c r="T128" s="1256"/>
    </row>
    <row r="129" spans="1:20" ht="21.75" customHeight="1">
      <c r="A129" s="1260" t="s">
        <v>575</v>
      </c>
      <c r="B129" s="1261"/>
      <c r="C129" s="1261"/>
      <c r="D129" s="1261"/>
      <c r="E129" s="1448"/>
      <c r="F129" s="1448"/>
      <c r="G129" s="1209"/>
      <c r="H129" s="1209"/>
      <c r="I129" s="1209"/>
      <c r="J129" s="1209"/>
      <c r="K129" s="1209"/>
      <c r="L129" s="1209"/>
      <c r="M129" s="1209"/>
      <c r="N129" s="1209"/>
      <c r="O129" s="1191" t="s">
        <v>1001</v>
      </c>
      <c r="P129" s="1191"/>
      <c r="Q129" s="1209"/>
      <c r="R129" s="1209"/>
      <c r="S129" s="1209"/>
      <c r="T129" s="1256"/>
    </row>
    <row r="130" spans="1:20" ht="21.75" customHeight="1">
      <c r="A130" s="1260" t="s">
        <v>574</v>
      </c>
      <c r="B130" s="1261"/>
      <c r="C130" s="1261"/>
      <c r="D130" s="1261"/>
      <c r="E130" s="1448"/>
      <c r="F130" s="1448"/>
      <c r="G130" s="1209"/>
      <c r="H130" s="1209"/>
      <c r="I130" s="1209"/>
      <c r="J130" s="1209"/>
      <c r="K130" s="1209"/>
      <c r="L130" s="1209"/>
      <c r="M130" s="1209"/>
      <c r="N130" s="1209"/>
      <c r="O130" s="1209"/>
      <c r="P130" s="1209"/>
      <c r="Q130" s="1209"/>
      <c r="R130" s="1209"/>
      <c r="S130" s="1209"/>
      <c r="T130" s="1256"/>
    </row>
    <row r="131" spans="1:20" ht="21.75" customHeight="1" thickBot="1">
      <c r="A131" s="1262" t="s">
        <v>1002</v>
      </c>
      <c r="B131" s="1263"/>
      <c r="C131" s="1263"/>
      <c r="D131" s="1263"/>
      <c r="E131" s="1264">
        <f>SUM(E120:F130)</f>
        <v>0</v>
      </c>
      <c r="F131" s="1264"/>
      <c r="G131" s="1181"/>
      <c r="H131" s="1181"/>
      <c r="I131" s="1181"/>
      <c r="J131" s="1181"/>
      <c r="K131" s="1181"/>
      <c r="L131" s="1181"/>
      <c r="M131" s="1181"/>
      <c r="N131" s="1181"/>
      <c r="O131" s="1183" t="s">
        <v>1002</v>
      </c>
      <c r="P131" s="1221"/>
      <c r="Q131" s="1264">
        <f>SUM(Q120:R130)</f>
        <v>0</v>
      </c>
      <c r="R131" s="1264"/>
      <c r="S131" s="1264">
        <f>SUM(S120:T130)</f>
        <v>0</v>
      </c>
      <c r="T131" s="1265"/>
    </row>
    <row r="132" spans="1:20" ht="21.75" customHeight="1" thickTop="1">
      <c r="A132" s="1270"/>
      <c r="B132" s="1271"/>
      <c r="C132" s="1272" t="s">
        <v>1038</v>
      </c>
      <c r="D132" s="1273"/>
      <c r="E132" s="1273"/>
      <c r="F132" s="1274"/>
      <c r="G132" s="1272" t="s">
        <v>1039</v>
      </c>
      <c r="H132" s="1275"/>
      <c r="I132" s="1275"/>
      <c r="J132" s="1276"/>
      <c r="K132" s="1272" t="s">
        <v>1040</v>
      </c>
      <c r="L132" s="1274"/>
      <c r="M132" s="1252" t="s">
        <v>1041</v>
      </c>
      <c r="N132" s="1252"/>
      <c r="O132" s="1252"/>
      <c r="P132" s="1252" t="s">
        <v>1042</v>
      </c>
      <c r="Q132" s="1252"/>
      <c r="R132" s="1252" t="s">
        <v>1043</v>
      </c>
      <c r="S132" s="1252"/>
      <c r="T132" s="1253"/>
    </row>
    <row r="133" spans="1:20" ht="21.75" customHeight="1">
      <c r="A133" s="1266" t="s">
        <v>341</v>
      </c>
      <c r="B133" s="1267"/>
      <c r="C133" s="1268">
        <v>37.5</v>
      </c>
      <c r="D133" s="1269"/>
      <c r="E133" s="182"/>
      <c r="F133" s="174" t="s">
        <v>342</v>
      </c>
      <c r="G133" s="1213"/>
      <c r="H133" s="1269"/>
      <c r="I133" s="181"/>
      <c r="J133" s="174"/>
      <c r="K133" s="1213"/>
      <c r="L133" s="1208"/>
      <c r="M133" s="1190"/>
      <c r="N133" s="1209"/>
      <c r="O133" s="1209"/>
      <c r="P133" s="1190" t="s">
        <v>343</v>
      </c>
      <c r="Q133" s="1191"/>
      <c r="R133" s="1209"/>
      <c r="S133" s="1213"/>
      <c r="T133" s="183"/>
    </row>
    <row r="134" spans="1:20" ht="21.75" customHeight="1">
      <c r="A134" s="1266" t="s">
        <v>344</v>
      </c>
      <c r="B134" s="1267"/>
      <c r="C134" s="1268">
        <v>31.5</v>
      </c>
      <c r="D134" s="1269"/>
      <c r="E134" s="182"/>
      <c r="F134" s="174" t="s">
        <v>342</v>
      </c>
      <c r="G134" s="1213"/>
      <c r="H134" s="1269"/>
      <c r="I134" s="181"/>
      <c r="J134" s="174"/>
      <c r="K134" s="1213"/>
      <c r="L134" s="1208"/>
      <c r="M134" s="1190"/>
      <c r="N134" s="1209"/>
      <c r="O134" s="1209"/>
      <c r="P134" s="1190" t="s">
        <v>343</v>
      </c>
      <c r="Q134" s="1191"/>
      <c r="R134" s="1209"/>
      <c r="S134" s="1213"/>
      <c r="T134" s="183"/>
    </row>
    <row r="135" spans="1:20" ht="21.75" customHeight="1">
      <c r="A135" s="1266" t="s">
        <v>345</v>
      </c>
      <c r="B135" s="1267"/>
      <c r="C135" s="1268">
        <v>26.5</v>
      </c>
      <c r="D135" s="1269"/>
      <c r="E135" s="182"/>
      <c r="F135" s="174" t="s">
        <v>342</v>
      </c>
      <c r="G135" s="1213"/>
      <c r="H135" s="1269"/>
      <c r="I135" s="147" t="s">
        <v>681</v>
      </c>
      <c r="J135" s="174"/>
      <c r="K135" s="1213"/>
      <c r="L135" s="1208"/>
      <c r="M135" s="1190"/>
      <c r="N135" s="1209"/>
      <c r="O135" s="1209"/>
      <c r="P135" s="1190" t="s">
        <v>343</v>
      </c>
      <c r="Q135" s="1191"/>
      <c r="R135" s="1209"/>
      <c r="S135" s="1213"/>
      <c r="T135" s="183"/>
    </row>
    <row r="136" spans="1:20" ht="21.75" customHeight="1">
      <c r="A136" s="1266" t="s">
        <v>831</v>
      </c>
      <c r="B136" s="1267"/>
      <c r="C136" s="1268">
        <v>19</v>
      </c>
      <c r="D136" s="1269"/>
      <c r="E136" s="182"/>
      <c r="F136" s="174" t="s">
        <v>832</v>
      </c>
      <c r="G136" s="1213" t="s">
        <v>682</v>
      </c>
      <c r="H136" s="1269"/>
      <c r="I136" s="147">
        <v>100</v>
      </c>
      <c r="J136" s="254" t="s">
        <v>682</v>
      </c>
      <c r="K136" s="1213"/>
      <c r="L136" s="1208"/>
      <c r="M136" s="1190"/>
      <c r="N136" s="1209"/>
      <c r="O136" s="1209"/>
      <c r="P136" s="1190" t="s">
        <v>1080</v>
      </c>
      <c r="Q136" s="1191"/>
      <c r="R136" s="1209"/>
      <c r="S136" s="1213"/>
      <c r="T136" s="183"/>
    </row>
    <row r="137" spans="1:20" ht="21.75" customHeight="1">
      <c r="A137" s="1266" t="s">
        <v>833</v>
      </c>
      <c r="B137" s="1267"/>
      <c r="C137" s="1213">
        <v>13.2</v>
      </c>
      <c r="D137" s="1269"/>
      <c r="E137" s="181"/>
      <c r="F137" s="174" t="s">
        <v>834</v>
      </c>
      <c r="G137" s="1213">
        <v>95</v>
      </c>
      <c r="H137" s="1269"/>
      <c r="I137" s="147" t="s">
        <v>1045</v>
      </c>
      <c r="J137" s="254">
        <v>100</v>
      </c>
      <c r="K137" s="1213"/>
      <c r="L137" s="1208"/>
      <c r="M137" s="1190"/>
      <c r="N137" s="1209"/>
      <c r="O137" s="1209"/>
      <c r="P137" s="1190" t="s">
        <v>1081</v>
      </c>
      <c r="Q137" s="1191"/>
      <c r="R137" s="1209"/>
      <c r="S137" s="1213"/>
      <c r="T137" s="183"/>
    </row>
    <row r="138" spans="1:20" ht="21.75" customHeight="1">
      <c r="A138" s="1266" t="s">
        <v>844</v>
      </c>
      <c r="B138" s="1267"/>
      <c r="C138" s="1213">
        <v>4.75</v>
      </c>
      <c r="D138" s="1269"/>
      <c r="E138" s="181"/>
      <c r="F138" s="174" t="s">
        <v>832</v>
      </c>
      <c r="G138" s="1213">
        <v>52</v>
      </c>
      <c r="H138" s="1269"/>
      <c r="I138" s="147" t="s">
        <v>1044</v>
      </c>
      <c r="J138" s="254">
        <v>72</v>
      </c>
      <c r="K138" s="1213"/>
      <c r="L138" s="1208"/>
      <c r="M138" s="1190"/>
      <c r="N138" s="1209"/>
      <c r="O138" s="1209"/>
      <c r="P138" s="1190" t="s">
        <v>1080</v>
      </c>
      <c r="Q138" s="1191"/>
      <c r="R138" s="1209"/>
      <c r="S138" s="1213"/>
      <c r="T138" s="183"/>
    </row>
    <row r="139" spans="1:20" ht="21.75" customHeight="1">
      <c r="A139" s="1266" t="s">
        <v>837</v>
      </c>
      <c r="B139" s="1267"/>
      <c r="C139" s="1213">
        <v>2.36</v>
      </c>
      <c r="D139" s="1269"/>
      <c r="E139" s="181"/>
      <c r="F139" s="174" t="s">
        <v>832</v>
      </c>
      <c r="G139" s="1213">
        <v>40</v>
      </c>
      <c r="H139" s="1269"/>
      <c r="I139" s="147" t="s">
        <v>1044</v>
      </c>
      <c r="J139" s="254">
        <v>60</v>
      </c>
      <c r="K139" s="1213"/>
      <c r="L139" s="1208"/>
      <c r="M139" s="1190"/>
      <c r="N139" s="1209"/>
      <c r="O139" s="1209"/>
      <c r="P139" s="1190" t="s">
        <v>1080</v>
      </c>
      <c r="Q139" s="1191"/>
      <c r="R139" s="1209"/>
      <c r="S139" s="1213"/>
      <c r="T139" s="183"/>
    </row>
    <row r="140" spans="1:20" ht="21.75" customHeight="1">
      <c r="A140" s="1266" t="s">
        <v>838</v>
      </c>
      <c r="B140" s="1267"/>
      <c r="C140" s="1213">
        <v>600</v>
      </c>
      <c r="D140" s="1269"/>
      <c r="E140" s="181"/>
      <c r="F140" s="174" t="s">
        <v>877</v>
      </c>
      <c r="G140" s="1213">
        <v>25</v>
      </c>
      <c r="H140" s="1269"/>
      <c r="I140" s="147" t="s">
        <v>1044</v>
      </c>
      <c r="J140" s="254">
        <v>45</v>
      </c>
      <c r="K140" s="1213"/>
      <c r="L140" s="1208"/>
      <c r="M140" s="1190"/>
      <c r="N140" s="1209"/>
      <c r="O140" s="1209"/>
      <c r="P140" s="1190" t="s">
        <v>1080</v>
      </c>
      <c r="Q140" s="1191"/>
      <c r="R140" s="1209"/>
      <c r="S140" s="1213"/>
      <c r="T140" s="183"/>
    </row>
    <row r="141" spans="1:20" ht="21.75" customHeight="1">
      <c r="A141" s="1266" t="s">
        <v>839</v>
      </c>
      <c r="B141" s="1267"/>
      <c r="C141" s="1213">
        <v>300</v>
      </c>
      <c r="D141" s="1269"/>
      <c r="E141" s="181"/>
      <c r="F141" s="174" t="s">
        <v>840</v>
      </c>
      <c r="G141" s="1213">
        <v>16</v>
      </c>
      <c r="H141" s="1269"/>
      <c r="I141" s="147" t="s">
        <v>1046</v>
      </c>
      <c r="J141" s="254">
        <v>33</v>
      </c>
      <c r="K141" s="1213"/>
      <c r="L141" s="1208"/>
      <c r="M141" s="1190"/>
      <c r="N141" s="1209"/>
      <c r="O141" s="1209"/>
      <c r="P141" s="1190" t="s">
        <v>1082</v>
      </c>
      <c r="Q141" s="1191"/>
      <c r="R141" s="1209"/>
      <c r="S141" s="1213"/>
      <c r="T141" s="183"/>
    </row>
    <row r="142" spans="1:20" ht="21.75" customHeight="1">
      <c r="A142" s="1266" t="s">
        <v>841</v>
      </c>
      <c r="B142" s="1267"/>
      <c r="C142" s="1213">
        <v>150</v>
      </c>
      <c r="D142" s="1269"/>
      <c r="E142" s="181"/>
      <c r="F142" s="174" t="s">
        <v>840</v>
      </c>
      <c r="G142" s="1213">
        <v>8</v>
      </c>
      <c r="H142" s="1269"/>
      <c r="I142" s="147" t="s">
        <v>1046</v>
      </c>
      <c r="J142" s="254">
        <v>21</v>
      </c>
      <c r="K142" s="1213"/>
      <c r="L142" s="1208"/>
      <c r="M142" s="1190"/>
      <c r="N142" s="1209"/>
      <c r="O142" s="1209"/>
      <c r="P142" s="1190" t="s">
        <v>1082</v>
      </c>
      <c r="Q142" s="1191"/>
      <c r="R142" s="1209"/>
      <c r="S142" s="1213"/>
      <c r="T142" s="183"/>
    </row>
    <row r="143" spans="1:20" ht="21.75" customHeight="1" thickBot="1">
      <c r="A143" s="1277" t="s">
        <v>842</v>
      </c>
      <c r="B143" s="1278"/>
      <c r="C143" s="1182">
        <v>75</v>
      </c>
      <c r="D143" s="1279"/>
      <c r="E143" s="184"/>
      <c r="F143" s="185" t="s">
        <v>840</v>
      </c>
      <c r="G143" s="1182">
        <v>6</v>
      </c>
      <c r="H143" s="1279"/>
      <c r="I143" s="176" t="s">
        <v>1046</v>
      </c>
      <c r="J143" s="255">
        <v>11</v>
      </c>
      <c r="K143" s="1182"/>
      <c r="L143" s="1280"/>
      <c r="M143" s="1281"/>
      <c r="N143" s="1181"/>
      <c r="O143" s="1181"/>
      <c r="P143" s="1281" t="s">
        <v>1082</v>
      </c>
      <c r="Q143" s="1263"/>
      <c r="R143" s="1181"/>
      <c r="S143" s="1182"/>
      <c r="T143" s="186"/>
    </row>
    <row r="144" spans="1:20" ht="21.75" customHeight="1" thickTop="1">
      <c r="A144" s="1282" t="s">
        <v>635</v>
      </c>
      <c r="B144" s="1283"/>
      <c r="C144" s="1283"/>
      <c r="D144" s="1283"/>
      <c r="E144" s="1283"/>
      <c r="F144" s="1283"/>
      <c r="G144" s="1283"/>
      <c r="H144" s="1284"/>
      <c r="I144" s="1276" t="s">
        <v>1047</v>
      </c>
      <c r="J144" s="1283"/>
      <c r="K144" s="1284"/>
      <c r="L144" s="1276"/>
      <c r="M144" s="1285"/>
      <c r="N144" s="1283"/>
      <c r="O144" s="1283"/>
      <c r="P144" s="1285" t="s">
        <v>1082</v>
      </c>
      <c r="Q144" s="1252"/>
      <c r="R144" s="1341"/>
      <c r="S144" s="1342"/>
      <c r="T144" s="399"/>
    </row>
    <row r="145" spans="1:20" ht="21.75" customHeight="1">
      <c r="A145" s="188"/>
      <c r="B145" s="189"/>
      <c r="C145" s="1209" t="s">
        <v>1048</v>
      </c>
      <c r="D145" s="1209"/>
      <c r="E145" s="1209"/>
      <c r="F145" s="1209"/>
      <c r="G145" s="1209"/>
      <c r="H145" s="1213"/>
      <c r="I145" s="1208" t="s">
        <v>1049</v>
      </c>
      <c r="J145" s="1209"/>
      <c r="K145" s="1213"/>
      <c r="L145" s="1208"/>
      <c r="M145" s="1190"/>
      <c r="N145" s="1209"/>
      <c r="O145" s="1209"/>
      <c r="P145" s="1190" t="s">
        <v>1080</v>
      </c>
      <c r="Q145" s="1191"/>
      <c r="R145" s="1202"/>
      <c r="S145" s="1203"/>
      <c r="T145" s="393"/>
    </row>
    <row r="146" spans="1:20" ht="21.75" customHeight="1">
      <c r="A146" s="140" t="s">
        <v>1050</v>
      </c>
      <c r="B146" s="178" t="s">
        <v>1051</v>
      </c>
      <c r="C146" s="1209" t="s">
        <v>1052</v>
      </c>
      <c r="D146" s="1209"/>
      <c r="E146" s="1209"/>
      <c r="F146" s="1209"/>
      <c r="G146" s="1209"/>
      <c r="H146" s="1213"/>
      <c r="I146" s="1208" t="s">
        <v>1053</v>
      </c>
      <c r="J146" s="1209"/>
      <c r="K146" s="1213"/>
      <c r="L146" s="1208"/>
      <c r="M146" s="1190"/>
      <c r="N146" s="1209"/>
      <c r="O146" s="1209"/>
      <c r="P146" s="1190" t="s">
        <v>1083</v>
      </c>
      <c r="Q146" s="1191"/>
      <c r="R146" s="1202"/>
      <c r="S146" s="1203"/>
      <c r="T146" s="393"/>
    </row>
    <row r="147" spans="1:20" ht="21.75" customHeight="1">
      <c r="A147" s="190" t="s">
        <v>892</v>
      </c>
      <c r="B147" s="178" t="s">
        <v>1054</v>
      </c>
      <c r="C147" s="1209" t="s">
        <v>1055</v>
      </c>
      <c r="D147" s="1209"/>
      <c r="E147" s="1209"/>
      <c r="F147" s="1209"/>
      <c r="G147" s="1209"/>
      <c r="H147" s="1213"/>
      <c r="I147" s="1208" t="s">
        <v>1056</v>
      </c>
      <c r="J147" s="1209"/>
      <c r="K147" s="1213"/>
      <c r="L147" s="1208"/>
      <c r="M147" s="1190"/>
      <c r="N147" s="1209"/>
      <c r="O147" s="1209"/>
      <c r="P147" s="1190" t="s">
        <v>1083</v>
      </c>
      <c r="Q147" s="1191"/>
      <c r="R147" s="1186" t="s">
        <v>1127</v>
      </c>
      <c r="S147" s="1176"/>
      <c r="T147" s="183"/>
    </row>
    <row r="148" spans="1:20" ht="21.75" customHeight="1">
      <c r="A148" s="140" t="s">
        <v>1057</v>
      </c>
      <c r="B148" s="178" t="s">
        <v>933</v>
      </c>
      <c r="C148" s="1209" t="s">
        <v>1058</v>
      </c>
      <c r="D148" s="1209"/>
      <c r="E148" s="1209"/>
      <c r="F148" s="1209"/>
      <c r="G148" s="1209"/>
      <c r="H148" s="1213"/>
      <c r="I148" s="1208" t="s">
        <v>1059</v>
      </c>
      <c r="J148" s="1209"/>
      <c r="K148" s="1213"/>
      <c r="L148" s="1208"/>
      <c r="M148" s="1190"/>
      <c r="N148" s="1209"/>
      <c r="O148" s="1209"/>
      <c r="P148" s="1190" t="s">
        <v>1084</v>
      </c>
      <c r="Q148" s="1191"/>
      <c r="R148" s="1186" t="s">
        <v>562</v>
      </c>
      <c r="S148" s="1176"/>
      <c r="T148" s="183"/>
    </row>
    <row r="149" spans="1:20" ht="21.75" customHeight="1">
      <c r="A149" s="140" t="s">
        <v>1060</v>
      </c>
      <c r="B149" s="178" t="s">
        <v>1061</v>
      </c>
      <c r="C149" s="1209" t="s">
        <v>1062</v>
      </c>
      <c r="D149" s="1209"/>
      <c r="E149" s="1209"/>
      <c r="F149" s="1209"/>
      <c r="G149" s="1209"/>
      <c r="H149" s="1213"/>
      <c r="I149" s="1208" t="s">
        <v>346</v>
      </c>
      <c r="J149" s="1209"/>
      <c r="K149" s="1213"/>
      <c r="L149" s="1208"/>
      <c r="M149" s="1190"/>
      <c r="N149" s="1209"/>
      <c r="O149" s="1209"/>
      <c r="P149" s="1190" t="s">
        <v>343</v>
      </c>
      <c r="Q149" s="1191"/>
      <c r="R149" s="1187">
        <v>4.9</v>
      </c>
      <c r="S149" s="1188"/>
      <c r="T149" s="183" t="s">
        <v>894</v>
      </c>
    </row>
    <row r="150" spans="1:20" ht="21.75" customHeight="1">
      <c r="A150" s="140" t="s">
        <v>344</v>
      </c>
      <c r="B150" s="178" t="s">
        <v>1063</v>
      </c>
      <c r="C150" s="1209" t="s">
        <v>1064</v>
      </c>
      <c r="D150" s="1209"/>
      <c r="E150" s="1209"/>
      <c r="F150" s="1209"/>
      <c r="G150" s="1209"/>
      <c r="H150" s="1213"/>
      <c r="I150" s="1208" t="s">
        <v>347</v>
      </c>
      <c r="J150" s="1209"/>
      <c r="K150" s="1213"/>
      <c r="L150" s="1208"/>
      <c r="M150" s="1190"/>
      <c r="N150" s="1209"/>
      <c r="O150" s="1209"/>
      <c r="P150" s="1190" t="s">
        <v>343</v>
      </c>
      <c r="Q150" s="1191"/>
      <c r="R150" s="1186" t="s">
        <v>409</v>
      </c>
      <c r="S150" s="1176"/>
      <c r="T150" s="183"/>
    </row>
    <row r="151" spans="1:20" ht="21.75" customHeight="1">
      <c r="A151" s="191"/>
      <c r="B151" s="180"/>
      <c r="C151" s="1209" t="s">
        <v>1065</v>
      </c>
      <c r="D151" s="1209"/>
      <c r="E151" s="1209"/>
      <c r="F151" s="1209"/>
      <c r="G151" s="1209"/>
      <c r="H151" s="1213"/>
      <c r="I151" s="1208" t="s">
        <v>1066</v>
      </c>
      <c r="J151" s="1209"/>
      <c r="K151" s="1213"/>
      <c r="L151" s="1208"/>
      <c r="M151" s="1190"/>
      <c r="N151" s="1209"/>
      <c r="O151" s="1209"/>
      <c r="P151" s="1190" t="s">
        <v>1067</v>
      </c>
      <c r="Q151" s="1191"/>
      <c r="R151" s="1209"/>
      <c r="S151" s="1213"/>
      <c r="T151" s="183"/>
    </row>
    <row r="152" spans="1:20" ht="21.75" customHeight="1">
      <c r="A152" s="1212" t="s">
        <v>1068</v>
      </c>
      <c r="B152" s="1209"/>
      <c r="C152" s="1209"/>
      <c r="D152" s="1209"/>
      <c r="E152" s="1209"/>
      <c r="F152" s="1209"/>
      <c r="G152" s="1209"/>
      <c r="H152" s="1213"/>
      <c r="I152" s="1208" t="s">
        <v>1069</v>
      </c>
      <c r="J152" s="1209"/>
      <c r="K152" s="1213"/>
      <c r="L152" s="1208"/>
      <c r="M152" s="1190"/>
      <c r="N152" s="1209"/>
      <c r="O152" s="1209"/>
      <c r="P152" s="1190" t="s">
        <v>1070</v>
      </c>
      <c r="Q152" s="1191"/>
      <c r="R152" s="1209"/>
      <c r="S152" s="1213"/>
      <c r="T152" s="183"/>
    </row>
    <row r="153" spans="1:20" ht="21.75" customHeight="1">
      <c r="A153" s="1291" t="s">
        <v>1187</v>
      </c>
      <c r="B153" s="1292"/>
      <c r="C153" s="1224" t="s">
        <v>1132</v>
      </c>
      <c r="D153" s="1225"/>
      <c r="E153" s="1225"/>
      <c r="F153" s="1225"/>
      <c r="G153" s="1225"/>
      <c r="H153" s="1225"/>
      <c r="I153" s="1208" t="s">
        <v>1066</v>
      </c>
      <c r="J153" s="1209"/>
      <c r="K153" s="1213"/>
      <c r="L153" s="1208"/>
      <c r="M153" s="1190"/>
      <c r="N153" s="1209"/>
      <c r="O153" s="1209"/>
      <c r="P153" s="1190" t="s">
        <v>1120</v>
      </c>
      <c r="Q153" s="1191"/>
      <c r="R153" s="1286"/>
      <c r="S153" s="1287"/>
      <c r="T153" s="183"/>
    </row>
    <row r="154" spans="1:20" ht="21.75" customHeight="1">
      <c r="A154" s="1293"/>
      <c r="B154" s="1294"/>
      <c r="C154" s="1224" t="s">
        <v>644</v>
      </c>
      <c r="D154" s="1225"/>
      <c r="E154" s="1225"/>
      <c r="F154" s="1225"/>
      <c r="G154" s="1225"/>
      <c r="H154" s="1225"/>
      <c r="I154" s="1208" t="s">
        <v>1071</v>
      </c>
      <c r="J154" s="1209"/>
      <c r="K154" s="1213"/>
      <c r="L154" s="1208"/>
      <c r="M154" s="1190"/>
      <c r="N154" s="1209"/>
      <c r="O154" s="1209"/>
      <c r="P154" s="1190" t="s">
        <v>1120</v>
      </c>
      <c r="Q154" s="1191"/>
      <c r="R154" s="1286"/>
      <c r="S154" s="1287"/>
      <c r="T154" s="183"/>
    </row>
    <row r="155" spans="1:20" ht="21.75" customHeight="1">
      <c r="A155" s="1295"/>
      <c r="B155" s="1296"/>
      <c r="C155" s="1224" t="s">
        <v>1133</v>
      </c>
      <c r="D155" s="1225"/>
      <c r="E155" s="1225"/>
      <c r="F155" s="1225"/>
      <c r="G155" s="1225"/>
      <c r="H155" s="1225"/>
      <c r="I155" s="1208" t="s">
        <v>1066</v>
      </c>
      <c r="J155" s="1209"/>
      <c r="K155" s="1213"/>
      <c r="L155" s="1208"/>
      <c r="M155" s="1190"/>
      <c r="N155" s="1209"/>
      <c r="O155" s="1209"/>
      <c r="P155" s="1190" t="s">
        <v>1120</v>
      </c>
      <c r="Q155" s="1191"/>
      <c r="R155" s="1286"/>
      <c r="S155" s="1287"/>
      <c r="T155" s="183"/>
    </row>
    <row r="156" spans="1:20" ht="21.75" customHeight="1">
      <c r="A156" s="1212" t="s">
        <v>697</v>
      </c>
      <c r="B156" s="1209"/>
      <c r="C156" s="1209"/>
      <c r="D156" s="1209"/>
      <c r="E156" s="1209"/>
      <c r="F156" s="1209"/>
      <c r="G156" s="1209"/>
      <c r="H156" s="1213"/>
      <c r="I156" s="1208" t="s">
        <v>348</v>
      </c>
      <c r="J156" s="1209"/>
      <c r="K156" s="1213"/>
      <c r="L156" s="1208"/>
      <c r="M156" s="1190"/>
      <c r="N156" s="1209"/>
      <c r="O156" s="1209"/>
      <c r="P156" s="1190" t="s">
        <v>343</v>
      </c>
      <c r="Q156" s="1191"/>
      <c r="R156" s="1209"/>
      <c r="S156" s="1213"/>
      <c r="T156" s="183"/>
    </row>
    <row r="157" spans="1:20" ht="21.75" customHeight="1" thickBot="1">
      <c r="A157" s="1215" t="s">
        <v>1072</v>
      </c>
      <c r="B157" s="1192"/>
      <c r="C157" s="1192"/>
      <c r="D157" s="1192"/>
      <c r="E157" s="1192"/>
      <c r="F157" s="1192"/>
      <c r="G157" s="1192"/>
      <c r="H157" s="1193"/>
      <c r="I157" s="1216" t="s">
        <v>1073</v>
      </c>
      <c r="J157" s="1192"/>
      <c r="K157" s="1193"/>
      <c r="L157" s="1216"/>
      <c r="M157" s="1210"/>
      <c r="N157" s="1192"/>
      <c r="O157" s="1192"/>
      <c r="P157" s="1210" t="s">
        <v>1074</v>
      </c>
      <c r="Q157" s="1211"/>
      <c r="R157" s="1192"/>
      <c r="S157" s="1193"/>
      <c r="T157" s="192"/>
    </row>
    <row r="158" spans="1:20" ht="21.75" customHeight="1" thickBot="1">
      <c r="A158" s="1219" t="s">
        <v>1075</v>
      </c>
      <c r="B158" s="1220"/>
      <c r="C158" s="1220"/>
      <c r="D158" s="1220"/>
      <c r="E158" s="1220"/>
      <c r="F158" s="1220"/>
      <c r="G158" s="1220"/>
      <c r="H158" s="171"/>
      <c r="I158" s="1214" t="s">
        <v>679</v>
      </c>
      <c r="J158" s="1214"/>
      <c r="K158" s="530"/>
      <c r="L158" s="524" t="s">
        <v>968</v>
      </c>
      <c r="M158" s="562"/>
      <c r="N158" s="1214" t="s">
        <v>315</v>
      </c>
      <c r="O158" s="1214"/>
      <c r="P158" s="523"/>
      <c r="Q158" s="524" t="s">
        <v>969</v>
      </c>
      <c r="R158" s="562"/>
      <c r="S158" s="333"/>
      <c r="T158" s="407"/>
    </row>
    <row r="159" spans="1:20" ht="21.75" customHeight="1" thickBot="1">
      <c r="A159" s="1180" t="s">
        <v>1076</v>
      </c>
      <c r="B159" s="1151"/>
      <c r="C159" s="1151"/>
      <c r="D159" s="1151"/>
      <c r="E159" s="1151"/>
      <c r="F159" s="1151"/>
      <c r="G159" s="1151"/>
      <c r="H159" s="1288"/>
      <c r="I159" s="1289"/>
      <c r="J159" s="1289"/>
      <c r="K159" s="1289"/>
      <c r="L159" s="1289"/>
      <c r="M159" s="1289"/>
      <c r="N159" s="1289"/>
      <c r="O159" s="1289"/>
      <c r="P159" s="1289"/>
      <c r="Q159" s="1289"/>
      <c r="R159" s="1289"/>
      <c r="S159" s="1289"/>
      <c r="T159" s="1290"/>
    </row>
    <row r="160" spans="1:20" ht="21.75" customHeight="1" thickBot="1">
      <c r="A160" s="1180" t="s">
        <v>1077</v>
      </c>
      <c r="B160" s="1151"/>
      <c r="C160" s="1151"/>
      <c r="D160" s="1151"/>
      <c r="E160" s="1151"/>
      <c r="F160" s="1151"/>
      <c r="G160" s="1151"/>
      <c r="H160" s="1239" t="str">
        <f>'基本事項記入ｼｰﾄ'!$C$31</f>
        <v>○○　○○　  印</v>
      </c>
      <c r="I160" s="1153"/>
      <c r="J160" s="1153"/>
      <c r="K160" s="1153"/>
      <c r="L160" s="1240" t="s">
        <v>858</v>
      </c>
      <c r="M160" s="1151"/>
      <c r="N160" s="1151"/>
      <c r="O160" s="1151"/>
      <c r="P160" s="1239" t="str">
        <f>'基本事項記入ｼｰﾄ'!$C$32</f>
        <v>○○　○○○　　　印</v>
      </c>
      <c r="Q160" s="1153"/>
      <c r="R160" s="1153"/>
      <c r="S160" s="1153"/>
      <c r="T160" s="1244"/>
    </row>
    <row r="161" spans="1:20" ht="21.75" customHeight="1">
      <c r="A161" s="193"/>
      <c r="B161" s="1189" t="s">
        <v>1078</v>
      </c>
      <c r="C161" s="1189"/>
      <c r="D161" s="1189"/>
      <c r="E161" s="1189"/>
      <c r="F161" s="1189"/>
      <c r="G161" s="1189"/>
      <c r="H161" s="1189"/>
      <c r="I161" s="1189"/>
      <c r="J161" s="1189"/>
      <c r="K161" s="1189"/>
      <c r="L161" s="1189"/>
      <c r="M161" s="1189"/>
      <c r="N161" s="1189"/>
      <c r="O161" s="1189"/>
      <c r="P161" s="1189"/>
      <c r="Q161" s="1189"/>
      <c r="R161" s="1189"/>
      <c r="S161" s="1189"/>
      <c r="T161" s="1189"/>
    </row>
    <row r="162" ht="18" customHeight="1"/>
  </sheetData>
  <sheetProtection/>
  <mergeCells count="882">
    <mergeCell ref="R45:S45"/>
    <mergeCell ref="K46:L46"/>
    <mergeCell ref="M46:O46"/>
    <mergeCell ref="P46:Q46"/>
    <mergeCell ref="I46:J46"/>
    <mergeCell ref="C47:H47"/>
    <mergeCell ref="I47:J47"/>
    <mergeCell ref="B53:T53"/>
    <mergeCell ref="A99:B101"/>
    <mergeCell ref="C99:H99"/>
    <mergeCell ref="M99:O99"/>
    <mergeCell ref="P99:Q99"/>
    <mergeCell ref="K100:L100"/>
    <mergeCell ref="M100:O100"/>
    <mergeCell ref="P98:Q98"/>
    <mergeCell ref="R98:S98"/>
    <mergeCell ref="P101:Q101"/>
    <mergeCell ref="P153:Q153"/>
    <mergeCell ref="R153:S153"/>
    <mergeCell ref="C154:H154"/>
    <mergeCell ref="I154:J154"/>
    <mergeCell ref="K154:L154"/>
    <mergeCell ref="M154:O154"/>
    <mergeCell ref="P154:Q154"/>
    <mergeCell ref="R154:S154"/>
    <mergeCell ref="K48:L48"/>
    <mergeCell ref="M48:O48"/>
    <mergeCell ref="P100:Q100"/>
    <mergeCell ref="A50:G50"/>
    <mergeCell ref="A51:G51"/>
    <mergeCell ref="H51:T51"/>
    <mergeCell ref="A52:G52"/>
    <mergeCell ref="H52:K52"/>
    <mergeCell ref="L52:O52"/>
    <mergeCell ref="P52:T52"/>
    <mergeCell ref="P48:Q48"/>
    <mergeCell ref="R48:S48"/>
    <mergeCell ref="P49:Q49"/>
    <mergeCell ref="R49:S49"/>
    <mergeCell ref="A48:H48"/>
    <mergeCell ref="I48:J48"/>
    <mergeCell ref="A49:H49"/>
    <mergeCell ref="I49:J49"/>
    <mergeCell ref="K49:L49"/>
    <mergeCell ref="M49:O49"/>
    <mergeCell ref="K44:L44"/>
    <mergeCell ref="M44:O44"/>
    <mergeCell ref="P44:Q44"/>
    <mergeCell ref="R44:S44"/>
    <mergeCell ref="P47:Q47"/>
    <mergeCell ref="R47:S47"/>
    <mergeCell ref="R46:S46"/>
    <mergeCell ref="K45:L45"/>
    <mergeCell ref="M45:O45"/>
    <mergeCell ref="P45:Q45"/>
    <mergeCell ref="P43:Q43"/>
    <mergeCell ref="A45:B47"/>
    <mergeCell ref="C45:H45"/>
    <mergeCell ref="I45:J45"/>
    <mergeCell ref="C46:H46"/>
    <mergeCell ref="R43:S43"/>
    <mergeCell ref="K47:L47"/>
    <mergeCell ref="M47:O47"/>
    <mergeCell ref="A44:H44"/>
    <mergeCell ref="I44:J44"/>
    <mergeCell ref="C42:H42"/>
    <mergeCell ref="I42:J42"/>
    <mergeCell ref="C43:H43"/>
    <mergeCell ref="I43:J43"/>
    <mergeCell ref="K43:L43"/>
    <mergeCell ref="M43:O43"/>
    <mergeCell ref="K42:L42"/>
    <mergeCell ref="M42:O42"/>
    <mergeCell ref="P40:Q40"/>
    <mergeCell ref="R40:S40"/>
    <mergeCell ref="P41:Q41"/>
    <mergeCell ref="R41:S41"/>
    <mergeCell ref="P42:Q42"/>
    <mergeCell ref="R42:S42"/>
    <mergeCell ref="C41:H41"/>
    <mergeCell ref="I41:J41"/>
    <mergeCell ref="K41:L41"/>
    <mergeCell ref="M41:O41"/>
    <mergeCell ref="C40:H40"/>
    <mergeCell ref="I40:J40"/>
    <mergeCell ref="K40:L40"/>
    <mergeCell ref="M40:O40"/>
    <mergeCell ref="P39:Q39"/>
    <mergeCell ref="R39:S39"/>
    <mergeCell ref="C38:H38"/>
    <mergeCell ref="I38:J38"/>
    <mergeCell ref="C39:H39"/>
    <mergeCell ref="I39:J39"/>
    <mergeCell ref="K39:L39"/>
    <mergeCell ref="M39:O39"/>
    <mergeCell ref="K38:L38"/>
    <mergeCell ref="M38:O38"/>
    <mergeCell ref="P36:Q36"/>
    <mergeCell ref="R36:S36"/>
    <mergeCell ref="P37:Q37"/>
    <mergeCell ref="R37:S37"/>
    <mergeCell ref="P38:Q38"/>
    <mergeCell ref="R38:S38"/>
    <mergeCell ref="C37:H37"/>
    <mergeCell ref="I37:J37"/>
    <mergeCell ref="K37:L37"/>
    <mergeCell ref="M37:O37"/>
    <mergeCell ref="A36:H36"/>
    <mergeCell ref="I36:J36"/>
    <mergeCell ref="K36:L36"/>
    <mergeCell ref="M36:O36"/>
    <mergeCell ref="P34:Q34"/>
    <mergeCell ref="R34:S34"/>
    <mergeCell ref="A35:B35"/>
    <mergeCell ref="C35:D35"/>
    <mergeCell ref="G35:H35"/>
    <mergeCell ref="K35:L35"/>
    <mergeCell ref="M35:O35"/>
    <mergeCell ref="P35:Q35"/>
    <mergeCell ref="A34:B34"/>
    <mergeCell ref="C34:D34"/>
    <mergeCell ref="G34:H34"/>
    <mergeCell ref="K34:L34"/>
    <mergeCell ref="M32:O32"/>
    <mergeCell ref="C32:D32"/>
    <mergeCell ref="G32:H32"/>
    <mergeCell ref="K32:L32"/>
    <mergeCell ref="M34:O34"/>
    <mergeCell ref="P32:Q32"/>
    <mergeCell ref="R32:S32"/>
    <mergeCell ref="A33:B33"/>
    <mergeCell ref="C33:D33"/>
    <mergeCell ref="G33:H33"/>
    <mergeCell ref="K33:L33"/>
    <mergeCell ref="M33:O33"/>
    <mergeCell ref="P33:Q33"/>
    <mergeCell ref="R33:S33"/>
    <mergeCell ref="A32:B32"/>
    <mergeCell ref="R30:S30"/>
    <mergeCell ref="A31:B31"/>
    <mergeCell ref="C31:D31"/>
    <mergeCell ref="G31:H31"/>
    <mergeCell ref="K31:L31"/>
    <mergeCell ref="M31:O31"/>
    <mergeCell ref="P31:Q31"/>
    <mergeCell ref="R31:S31"/>
    <mergeCell ref="A30:B30"/>
    <mergeCell ref="C30:D30"/>
    <mergeCell ref="G30:H30"/>
    <mergeCell ref="K30:L30"/>
    <mergeCell ref="M28:O28"/>
    <mergeCell ref="P28:Q28"/>
    <mergeCell ref="G28:H28"/>
    <mergeCell ref="K28:L28"/>
    <mergeCell ref="M30:O30"/>
    <mergeCell ref="P30:Q30"/>
    <mergeCell ref="R28:S28"/>
    <mergeCell ref="A29:B29"/>
    <mergeCell ref="C29:D29"/>
    <mergeCell ref="G29:H29"/>
    <mergeCell ref="K29:L29"/>
    <mergeCell ref="M29:O29"/>
    <mergeCell ref="P29:Q29"/>
    <mergeCell ref="R29:S29"/>
    <mergeCell ref="A28:B28"/>
    <mergeCell ref="C28:D28"/>
    <mergeCell ref="R26:S26"/>
    <mergeCell ref="A27:B27"/>
    <mergeCell ref="C27:D27"/>
    <mergeCell ref="G27:H27"/>
    <mergeCell ref="K27:L27"/>
    <mergeCell ref="M27:O27"/>
    <mergeCell ref="P27:Q27"/>
    <mergeCell ref="R27:S27"/>
    <mergeCell ref="A26:B26"/>
    <mergeCell ref="C26:D26"/>
    <mergeCell ref="G26:H26"/>
    <mergeCell ref="K26:L26"/>
    <mergeCell ref="M24:O24"/>
    <mergeCell ref="P24:Q24"/>
    <mergeCell ref="G24:J24"/>
    <mergeCell ref="K24:L24"/>
    <mergeCell ref="M26:O26"/>
    <mergeCell ref="P26:Q26"/>
    <mergeCell ref="R24:T24"/>
    <mergeCell ref="A25:B25"/>
    <mergeCell ref="C25:D25"/>
    <mergeCell ref="G25:H25"/>
    <mergeCell ref="K25:L25"/>
    <mergeCell ref="M25:O25"/>
    <mergeCell ref="P25:Q25"/>
    <mergeCell ref="R25:S25"/>
    <mergeCell ref="A24:B24"/>
    <mergeCell ref="C24:F24"/>
    <mergeCell ref="S22:T22"/>
    <mergeCell ref="A23:D23"/>
    <mergeCell ref="E23:F23"/>
    <mergeCell ref="G23:I23"/>
    <mergeCell ref="J23:N23"/>
    <mergeCell ref="O23:P23"/>
    <mergeCell ref="Q23:R23"/>
    <mergeCell ref="S23:T23"/>
    <mergeCell ref="A22:D22"/>
    <mergeCell ref="E22:F22"/>
    <mergeCell ref="G22:I22"/>
    <mergeCell ref="J22:N22"/>
    <mergeCell ref="O20:P20"/>
    <mergeCell ref="Q20:R20"/>
    <mergeCell ref="G20:I20"/>
    <mergeCell ref="J20:N20"/>
    <mergeCell ref="O22:P22"/>
    <mergeCell ref="Q22:R22"/>
    <mergeCell ref="S20:T20"/>
    <mergeCell ref="A21:D21"/>
    <mergeCell ref="E21:F21"/>
    <mergeCell ref="G21:I21"/>
    <mergeCell ref="J21:N21"/>
    <mergeCell ref="O21:P21"/>
    <mergeCell ref="Q21:R21"/>
    <mergeCell ref="S21:T21"/>
    <mergeCell ref="A20:D20"/>
    <mergeCell ref="E20:F20"/>
    <mergeCell ref="S18:T18"/>
    <mergeCell ref="A19:D19"/>
    <mergeCell ref="E19:F19"/>
    <mergeCell ref="G19:I19"/>
    <mergeCell ref="J19:N19"/>
    <mergeCell ref="O19:P19"/>
    <mergeCell ref="Q19:R19"/>
    <mergeCell ref="S19:T19"/>
    <mergeCell ref="A18:D18"/>
    <mergeCell ref="E18:F18"/>
    <mergeCell ref="G18:I18"/>
    <mergeCell ref="J18:N18"/>
    <mergeCell ref="O16:P16"/>
    <mergeCell ref="Q16:R16"/>
    <mergeCell ref="G16:I16"/>
    <mergeCell ref="J16:N16"/>
    <mergeCell ref="O18:P18"/>
    <mergeCell ref="Q18:R18"/>
    <mergeCell ref="S16:T16"/>
    <mergeCell ref="A17:D17"/>
    <mergeCell ref="E17:F17"/>
    <mergeCell ref="G17:I17"/>
    <mergeCell ref="J17:N17"/>
    <mergeCell ref="O17:P17"/>
    <mergeCell ref="Q17:R17"/>
    <mergeCell ref="S17:T17"/>
    <mergeCell ref="A16:D16"/>
    <mergeCell ref="E16:F16"/>
    <mergeCell ref="S14:T14"/>
    <mergeCell ref="A15:D15"/>
    <mergeCell ref="E15:F15"/>
    <mergeCell ref="G15:I15"/>
    <mergeCell ref="J15:N15"/>
    <mergeCell ref="O15:P15"/>
    <mergeCell ref="Q15:R15"/>
    <mergeCell ref="S15:T15"/>
    <mergeCell ref="A14:D14"/>
    <mergeCell ref="E14:F14"/>
    <mergeCell ref="G14:I14"/>
    <mergeCell ref="J14:N14"/>
    <mergeCell ref="O12:P12"/>
    <mergeCell ref="Q12:R12"/>
    <mergeCell ref="G12:I12"/>
    <mergeCell ref="J12:N12"/>
    <mergeCell ref="O14:P14"/>
    <mergeCell ref="Q14:R14"/>
    <mergeCell ref="S12:T12"/>
    <mergeCell ref="A13:D13"/>
    <mergeCell ref="E13:F13"/>
    <mergeCell ref="G13:I13"/>
    <mergeCell ref="J13:N13"/>
    <mergeCell ref="O13:P13"/>
    <mergeCell ref="Q13:R13"/>
    <mergeCell ref="S13:T13"/>
    <mergeCell ref="A12:D12"/>
    <mergeCell ref="E12:F12"/>
    <mergeCell ref="A10:N10"/>
    <mergeCell ref="O10:T10"/>
    <mergeCell ref="A11:D11"/>
    <mergeCell ref="E11:F11"/>
    <mergeCell ref="G11:I11"/>
    <mergeCell ref="J11:N11"/>
    <mergeCell ref="O11:P11"/>
    <mergeCell ref="Q11:R11"/>
    <mergeCell ref="S11:T11"/>
    <mergeCell ref="A9:E9"/>
    <mergeCell ref="F9:N9"/>
    <mergeCell ref="O9:Q9"/>
    <mergeCell ref="R9:T9"/>
    <mergeCell ref="O7:T7"/>
    <mergeCell ref="A8:E8"/>
    <mergeCell ref="F8:I8"/>
    <mergeCell ref="K8:N8"/>
    <mergeCell ref="O8:S8"/>
    <mergeCell ref="A7:E7"/>
    <mergeCell ref="I7:J7"/>
    <mergeCell ref="K7:L7"/>
    <mergeCell ref="M7:N7"/>
    <mergeCell ref="B107:T107"/>
    <mergeCell ref="C2:Q2"/>
    <mergeCell ref="A5:E5"/>
    <mergeCell ref="F5:I5"/>
    <mergeCell ref="J5:M5"/>
    <mergeCell ref="O5:T5"/>
    <mergeCell ref="A6:E6"/>
    <mergeCell ref="F6:H6"/>
    <mergeCell ref="I6:J6"/>
    <mergeCell ref="K6:T6"/>
    <mergeCell ref="A104:G104"/>
    <mergeCell ref="A105:G105"/>
    <mergeCell ref="H105:T105"/>
    <mergeCell ref="A102:H102"/>
    <mergeCell ref="I102:J102"/>
    <mergeCell ref="K102:L102"/>
    <mergeCell ref="M102:O102"/>
    <mergeCell ref="A106:G106"/>
    <mergeCell ref="H106:K106"/>
    <mergeCell ref="L106:O106"/>
    <mergeCell ref="P106:T106"/>
    <mergeCell ref="P103:Q103"/>
    <mergeCell ref="R103:S103"/>
    <mergeCell ref="A103:H103"/>
    <mergeCell ref="I103:J103"/>
    <mergeCell ref="K103:L103"/>
    <mergeCell ref="M103:O103"/>
    <mergeCell ref="R101:S101"/>
    <mergeCell ref="R99:S99"/>
    <mergeCell ref="R100:S100"/>
    <mergeCell ref="P102:Q102"/>
    <mergeCell ref="R102:S102"/>
    <mergeCell ref="I101:J101"/>
    <mergeCell ref="K101:L101"/>
    <mergeCell ref="M101:O101"/>
    <mergeCell ref="C101:H101"/>
    <mergeCell ref="A98:H98"/>
    <mergeCell ref="I98:J98"/>
    <mergeCell ref="K98:L98"/>
    <mergeCell ref="C100:H100"/>
    <mergeCell ref="I100:J100"/>
    <mergeCell ref="I99:J99"/>
    <mergeCell ref="K99:L99"/>
    <mergeCell ref="M98:O98"/>
    <mergeCell ref="P97:Q97"/>
    <mergeCell ref="R97:S97"/>
    <mergeCell ref="C96:H96"/>
    <mergeCell ref="I96:J96"/>
    <mergeCell ref="C97:H97"/>
    <mergeCell ref="I97:J97"/>
    <mergeCell ref="K97:L97"/>
    <mergeCell ref="M97:O97"/>
    <mergeCell ref="K96:L96"/>
    <mergeCell ref="M96:O96"/>
    <mergeCell ref="P94:Q94"/>
    <mergeCell ref="R94:S94"/>
    <mergeCell ref="P95:Q95"/>
    <mergeCell ref="R95:S95"/>
    <mergeCell ref="P96:Q96"/>
    <mergeCell ref="R96:S96"/>
    <mergeCell ref="C95:H95"/>
    <mergeCell ref="I95:J95"/>
    <mergeCell ref="K95:L95"/>
    <mergeCell ref="M95:O95"/>
    <mergeCell ref="C94:H94"/>
    <mergeCell ref="I94:J94"/>
    <mergeCell ref="K94:L94"/>
    <mergeCell ref="M94:O94"/>
    <mergeCell ref="P93:Q93"/>
    <mergeCell ref="R93:S93"/>
    <mergeCell ref="C92:H92"/>
    <mergeCell ref="I92:J92"/>
    <mergeCell ref="C93:H93"/>
    <mergeCell ref="I93:J93"/>
    <mergeCell ref="K93:L93"/>
    <mergeCell ref="M93:O93"/>
    <mergeCell ref="K92:L92"/>
    <mergeCell ref="M92:O92"/>
    <mergeCell ref="P92:Q92"/>
    <mergeCell ref="R92:S92"/>
    <mergeCell ref="C91:H91"/>
    <mergeCell ref="I91:J91"/>
    <mergeCell ref="K91:L91"/>
    <mergeCell ref="M91:O91"/>
    <mergeCell ref="P91:Q91"/>
    <mergeCell ref="R91:S91"/>
    <mergeCell ref="P89:Q89"/>
    <mergeCell ref="R89:S89"/>
    <mergeCell ref="A90:H90"/>
    <mergeCell ref="I90:J90"/>
    <mergeCell ref="K90:L90"/>
    <mergeCell ref="M90:O90"/>
    <mergeCell ref="P90:Q90"/>
    <mergeCell ref="R90:S90"/>
    <mergeCell ref="A89:B89"/>
    <mergeCell ref="C89:D89"/>
    <mergeCell ref="G89:H89"/>
    <mergeCell ref="K89:L89"/>
    <mergeCell ref="M87:O87"/>
    <mergeCell ref="C87:D87"/>
    <mergeCell ref="G87:H87"/>
    <mergeCell ref="K87:L87"/>
    <mergeCell ref="M89:O89"/>
    <mergeCell ref="P87:Q87"/>
    <mergeCell ref="R87:S87"/>
    <mergeCell ref="A88:B88"/>
    <mergeCell ref="C88:D88"/>
    <mergeCell ref="G88:H88"/>
    <mergeCell ref="K88:L88"/>
    <mergeCell ref="M88:O88"/>
    <mergeCell ref="P88:Q88"/>
    <mergeCell ref="R88:S88"/>
    <mergeCell ref="A87:B87"/>
    <mergeCell ref="R85:S85"/>
    <mergeCell ref="A86:B86"/>
    <mergeCell ref="C86:D86"/>
    <mergeCell ref="G86:H86"/>
    <mergeCell ref="K86:L86"/>
    <mergeCell ref="M86:O86"/>
    <mergeCell ref="P86:Q86"/>
    <mergeCell ref="R86:S86"/>
    <mergeCell ref="A85:B85"/>
    <mergeCell ref="C85:D85"/>
    <mergeCell ref="G85:H85"/>
    <mergeCell ref="K85:L85"/>
    <mergeCell ref="M83:O83"/>
    <mergeCell ref="P83:Q83"/>
    <mergeCell ref="G83:H83"/>
    <mergeCell ref="K83:L83"/>
    <mergeCell ref="M85:O85"/>
    <mergeCell ref="P85:Q85"/>
    <mergeCell ref="R83:S83"/>
    <mergeCell ref="A84:B84"/>
    <mergeCell ref="C84:D84"/>
    <mergeCell ref="G84:H84"/>
    <mergeCell ref="K84:L84"/>
    <mergeCell ref="M84:O84"/>
    <mergeCell ref="P84:Q84"/>
    <mergeCell ref="R84:S84"/>
    <mergeCell ref="A83:B83"/>
    <mergeCell ref="C83:D83"/>
    <mergeCell ref="R81:S81"/>
    <mergeCell ref="A82:B82"/>
    <mergeCell ref="C82:D82"/>
    <mergeCell ref="G82:H82"/>
    <mergeCell ref="K82:L82"/>
    <mergeCell ref="M82:O82"/>
    <mergeCell ref="P82:Q82"/>
    <mergeCell ref="R82:S82"/>
    <mergeCell ref="A81:B81"/>
    <mergeCell ref="C81:D81"/>
    <mergeCell ref="G81:H81"/>
    <mergeCell ref="K81:L81"/>
    <mergeCell ref="M79:O79"/>
    <mergeCell ref="P79:Q79"/>
    <mergeCell ref="G79:H79"/>
    <mergeCell ref="K79:L79"/>
    <mergeCell ref="M81:O81"/>
    <mergeCell ref="P81:Q81"/>
    <mergeCell ref="R79:S79"/>
    <mergeCell ref="A80:B80"/>
    <mergeCell ref="C80:D80"/>
    <mergeCell ref="G80:H80"/>
    <mergeCell ref="K80:L80"/>
    <mergeCell ref="M80:O80"/>
    <mergeCell ref="P80:Q80"/>
    <mergeCell ref="R80:S80"/>
    <mergeCell ref="A79:B79"/>
    <mergeCell ref="C79:D79"/>
    <mergeCell ref="S77:T77"/>
    <mergeCell ref="A78:B78"/>
    <mergeCell ref="C78:F78"/>
    <mergeCell ref="G78:J78"/>
    <mergeCell ref="K78:L78"/>
    <mergeCell ref="M78:O78"/>
    <mergeCell ref="P78:Q78"/>
    <mergeCell ref="R78:T78"/>
    <mergeCell ref="A77:D77"/>
    <mergeCell ref="E77:F77"/>
    <mergeCell ref="G77:I77"/>
    <mergeCell ref="J77:N77"/>
    <mergeCell ref="O75:P75"/>
    <mergeCell ref="Q75:R75"/>
    <mergeCell ref="G75:I75"/>
    <mergeCell ref="J75:N75"/>
    <mergeCell ref="O77:P77"/>
    <mergeCell ref="Q77:R77"/>
    <mergeCell ref="S75:T75"/>
    <mergeCell ref="A76:D76"/>
    <mergeCell ref="E76:F76"/>
    <mergeCell ref="G76:I76"/>
    <mergeCell ref="J76:N76"/>
    <mergeCell ref="O76:P76"/>
    <mergeCell ref="Q76:R76"/>
    <mergeCell ref="S76:T76"/>
    <mergeCell ref="A75:D75"/>
    <mergeCell ref="E75:F75"/>
    <mergeCell ref="S73:T73"/>
    <mergeCell ref="A74:D74"/>
    <mergeCell ref="E74:F74"/>
    <mergeCell ref="G74:I74"/>
    <mergeCell ref="J74:N74"/>
    <mergeCell ref="O74:P74"/>
    <mergeCell ref="Q74:R74"/>
    <mergeCell ref="S74:T74"/>
    <mergeCell ref="A73:D73"/>
    <mergeCell ref="E73:F73"/>
    <mergeCell ref="G73:I73"/>
    <mergeCell ref="J73:N73"/>
    <mergeCell ref="O71:P71"/>
    <mergeCell ref="Q71:R71"/>
    <mergeCell ref="G71:I71"/>
    <mergeCell ref="J71:N71"/>
    <mergeCell ref="O73:P73"/>
    <mergeCell ref="Q73:R73"/>
    <mergeCell ref="S71:T71"/>
    <mergeCell ref="A72:D72"/>
    <mergeCell ref="E72:F72"/>
    <mergeCell ref="G72:I72"/>
    <mergeCell ref="J72:N72"/>
    <mergeCell ref="O72:P72"/>
    <mergeCell ref="Q72:R72"/>
    <mergeCell ref="S72:T72"/>
    <mergeCell ref="A71:D71"/>
    <mergeCell ref="E71:F71"/>
    <mergeCell ref="S69:T69"/>
    <mergeCell ref="A70:D70"/>
    <mergeCell ref="E70:F70"/>
    <mergeCell ref="G70:I70"/>
    <mergeCell ref="J70:N70"/>
    <mergeCell ref="O70:P70"/>
    <mergeCell ref="Q70:R70"/>
    <mergeCell ref="S70:T70"/>
    <mergeCell ref="A69:D69"/>
    <mergeCell ref="E69:F69"/>
    <mergeCell ref="G69:I69"/>
    <mergeCell ref="J69:N69"/>
    <mergeCell ref="O67:P67"/>
    <mergeCell ref="Q67:R67"/>
    <mergeCell ref="G67:I67"/>
    <mergeCell ref="J67:N67"/>
    <mergeCell ref="O69:P69"/>
    <mergeCell ref="Q69:R69"/>
    <mergeCell ref="S67:T67"/>
    <mergeCell ref="A68:D68"/>
    <mergeCell ref="E68:F68"/>
    <mergeCell ref="G68:I68"/>
    <mergeCell ref="J68:N68"/>
    <mergeCell ref="O68:P68"/>
    <mergeCell ref="Q68:R68"/>
    <mergeCell ref="S68:T68"/>
    <mergeCell ref="A67:D67"/>
    <mergeCell ref="E67:F67"/>
    <mergeCell ref="O66:P66"/>
    <mergeCell ref="Q66:R66"/>
    <mergeCell ref="S66:T66"/>
    <mergeCell ref="G65:I65"/>
    <mergeCell ref="J65:N65"/>
    <mergeCell ref="O65:P65"/>
    <mergeCell ref="Q65:R65"/>
    <mergeCell ref="A66:D66"/>
    <mergeCell ref="E66:F66"/>
    <mergeCell ref="G66:I66"/>
    <mergeCell ref="J66:N66"/>
    <mergeCell ref="A63:E63"/>
    <mergeCell ref="F63:N63"/>
    <mergeCell ref="O63:Q63"/>
    <mergeCell ref="R63:T63"/>
    <mergeCell ref="O64:T64"/>
    <mergeCell ref="A65:D65"/>
    <mergeCell ref="E65:F65"/>
    <mergeCell ref="S65:T65"/>
    <mergeCell ref="A61:E61"/>
    <mergeCell ref="I61:J61"/>
    <mergeCell ref="K61:L61"/>
    <mergeCell ref="M61:N61"/>
    <mergeCell ref="A62:E62"/>
    <mergeCell ref="F62:I62"/>
    <mergeCell ref="K62:N62"/>
    <mergeCell ref="O62:S62"/>
    <mergeCell ref="B161:T161"/>
    <mergeCell ref="C56:Q56"/>
    <mergeCell ref="A59:E59"/>
    <mergeCell ref="F59:I59"/>
    <mergeCell ref="J59:M59"/>
    <mergeCell ref="O59:T59"/>
    <mergeCell ref="A60:E60"/>
    <mergeCell ref="F60:H60"/>
    <mergeCell ref="I60:J60"/>
    <mergeCell ref="A158:G158"/>
    <mergeCell ref="A159:G159"/>
    <mergeCell ref="H159:T159"/>
    <mergeCell ref="A160:G160"/>
    <mergeCell ref="H160:K160"/>
    <mergeCell ref="L160:O160"/>
    <mergeCell ref="P160:T160"/>
    <mergeCell ref="I158:J158"/>
    <mergeCell ref="N158:O158"/>
    <mergeCell ref="A156:H156"/>
    <mergeCell ref="I156:J156"/>
    <mergeCell ref="A157:H157"/>
    <mergeCell ref="I157:J157"/>
    <mergeCell ref="K157:L157"/>
    <mergeCell ref="M157:O157"/>
    <mergeCell ref="K156:L156"/>
    <mergeCell ref="M156:O156"/>
    <mergeCell ref="P155:Q155"/>
    <mergeCell ref="R155:S155"/>
    <mergeCell ref="P156:Q156"/>
    <mergeCell ref="R156:S156"/>
    <mergeCell ref="P157:Q157"/>
    <mergeCell ref="R157:S157"/>
    <mergeCell ref="I155:J155"/>
    <mergeCell ref="K155:L155"/>
    <mergeCell ref="M155:O155"/>
    <mergeCell ref="A153:B155"/>
    <mergeCell ref="C153:H153"/>
    <mergeCell ref="I153:J153"/>
    <mergeCell ref="K153:L153"/>
    <mergeCell ref="C155:H155"/>
    <mergeCell ref="M153:O153"/>
    <mergeCell ref="A152:H152"/>
    <mergeCell ref="I152:J152"/>
    <mergeCell ref="K152:L152"/>
    <mergeCell ref="M152:O152"/>
    <mergeCell ref="P151:Q151"/>
    <mergeCell ref="R151:S151"/>
    <mergeCell ref="P152:Q152"/>
    <mergeCell ref="R152:S152"/>
    <mergeCell ref="C150:H150"/>
    <mergeCell ref="I150:J150"/>
    <mergeCell ref="C151:H151"/>
    <mergeCell ref="I151:J151"/>
    <mergeCell ref="K151:L151"/>
    <mergeCell ref="M151:O151"/>
    <mergeCell ref="K150:L150"/>
    <mergeCell ref="M150:O150"/>
    <mergeCell ref="P148:Q148"/>
    <mergeCell ref="R148:S148"/>
    <mergeCell ref="P149:Q149"/>
    <mergeCell ref="R149:S149"/>
    <mergeCell ref="P150:Q150"/>
    <mergeCell ref="R150:S150"/>
    <mergeCell ref="C149:H149"/>
    <mergeCell ref="I149:J149"/>
    <mergeCell ref="K149:L149"/>
    <mergeCell ref="M149:O149"/>
    <mergeCell ref="C148:H148"/>
    <mergeCell ref="I148:J148"/>
    <mergeCell ref="K148:L148"/>
    <mergeCell ref="M148:O148"/>
    <mergeCell ref="P147:Q147"/>
    <mergeCell ref="R147:S147"/>
    <mergeCell ref="C146:H146"/>
    <mergeCell ref="I146:J146"/>
    <mergeCell ref="C147:H147"/>
    <mergeCell ref="I147:J147"/>
    <mergeCell ref="K147:L147"/>
    <mergeCell ref="M147:O147"/>
    <mergeCell ref="K146:L146"/>
    <mergeCell ref="M146:O146"/>
    <mergeCell ref="P144:Q144"/>
    <mergeCell ref="R144:S144"/>
    <mergeCell ref="P145:Q145"/>
    <mergeCell ref="R145:S145"/>
    <mergeCell ref="P146:Q146"/>
    <mergeCell ref="R146:S146"/>
    <mergeCell ref="C145:H145"/>
    <mergeCell ref="I145:J145"/>
    <mergeCell ref="K145:L145"/>
    <mergeCell ref="M145:O145"/>
    <mergeCell ref="A144:H144"/>
    <mergeCell ref="I144:J144"/>
    <mergeCell ref="K144:L144"/>
    <mergeCell ref="M144:O144"/>
    <mergeCell ref="R142:S142"/>
    <mergeCell ref="A143:B143"/>
    <mergeCell ref="C143:D143"/>
    <mergeCell ref="G143:H143"/>
    <mergeCell ref="K143:L143"/>
    <mergeCell ref="M143:O143"/>
    <mergeCell ref="P143:Q143"/>
    <mergeCell ref="R143:S143"/>
    <mergeCell ref="A142:B142"/>
    <mergeCell ref="C142:D142"/>
    <mergeCell ref="G142:H142"/>
    <mergeCell ref="K142:L142"/>
    <mergeCell ref="M140:O140"/>
    <mergeCell ref="P140:Q140"/>
    <mergeCell ref="G140:H140"/>
    <mergeCell ref="K140:L140"/>
    <mergeCell ref="M142:O142"/>
    <mergeCell ref="P142:Q142"/>
    <mergeCell ref="R140:S140"/>
    <mergeCell ref="A141:B141"/>
    <mergeCell ref="C141:D141"/>
    <mergeCell ref="G141:H141"/>
    <mergeCell ref="K141:L141"/>
    <mergeCell ref="M141:O141"/>
    <mergeCell ref="P141:Q141"/>
    <mergeCell ref="R141:S141"/>
    <mergeCell ref="A140:B140"/>
    <mergeCell ref="C140:D140"/>
    <mergeCell ref="R138:S138"/>
    <mergeCell ref="A139:B139"/>
    <mergeCell ref="C139:D139"/>
    <mergeCell ref="G139:H139"/>
    <mergeCell ref="K139:L139"/>
    <mergeCell ref="M139:O139"/>
    <mergeCell ref="P139:Q139"/>
    <mergeCell ref="R139:S139"/>
    <mergeCell ref="A138:B138"/>
    <mergeCell ref="C138:D138"/>
    <mergeCell ref="G138:H138"/>
    <mergeCell ref="K138:L138"/>
    <mergeCell ref="M136:O136"/>
    <mergeCell ref="P136:Q136"/>
    <mergeCell ref="G136:H136"/>
    <mergeCell ref="K136:L136"/>
    <mergeCell ref="M138:O138"/>
    <mergeCell ref="P138:Q138"/>
    <mergeCell ref="R136:S136"/>
    <mergeCell ref="A137:B137"/>
    <mergeCell ref="C137:D137"/>
    <mergeCell ref="G137:H137"/>
    <mergeCell ref="K137:L137"/>
    <mergeCell ref="M137:O137"/>
    <mergeCell ref="P137:Q137"/>
    <mergeCell ref="R137:S137"/>
    <mergeCell ref="A136:B136"/>
    <mergeCell ref="C136:D136"/>
    <mergeCell ref="R134:S134"/>
    <mergeCell ref="A135:B135"/>
    <mergeCell ref="C135:D135"/>
    <mergeCell ref="G135:H135"/>
    <mergeCell ref="K135:L135"/>
    <mergeCell ref="M135:O135"/>
    <mergeCell ref="P135:Q135"/>
    <mergeCell ref="R135:S135"/>
    <mergeCell ref="A134:B134"/>
    <mergeCell ref="C134:D134"/>
    <mergeCell ref="G134:H134"/>
    <mergeCell ref="K134:L134"/>
    <mergeCell ref="M132:O132"/>
    <mergeCell ref="P132:Q132"/>
    <mergeCell ref="G132:J132"/>
    <mergeCell ref="K132:L132"/>
    <mergeCell ref="M134:O134"/>
    <mergeCell ref="P134:Q134"/>
    <mergeCell ref="R132:T132"/>
    <mergeCell ref="A133:B133"/>
    <mergeCell ref="C133:D133"/>
    <mergeCell ref="G133:H133"/>
    <mergeCell ref="K133:L133"/>
    <mergeCell ref="M133:O133"/>
    <mergeCell ref="P133:Q133"/>
    <mergeCell ref="R133:S133"/>
    <mergeCell ref="A132:B132"/>
    <mergeCell ref="C132:F132"/>
    <mergeCell ref="S130:T130"/>
    <mergeCell ref="A131:D131"/>
    <mergeCell ref="E131:F131"/>
    <mergeCell ref="G131:I131"/>
    <mergeCell ref="J131:N131"/>
    <mergeCell ref="O131:P131"/>
    <mergeCell ref="Q131:R131"/>
    <mergeCell ref="S131:T131"/>
    <mergeCell ref="A130:D130"/>
    <mergeCell ref="E130:F130"/>
    <mergeCell ref="G130:I130"/>
    <mergeCell ref="J130:N130"/>
    <mergeCell ref="O128:P128"/>
    <mergeCell ref="Q128:R128"/>
    <mergeCell ref="G128:I128"/>
    <mergeCell ref="J128:N128"/>
    <mergeCell ref="O130:P130"/>
    <mergeCell ref="Q130:R130"/>
    <mergeCell ref="S128:T128"/>
    <mergeCell ref="A129:D129"/>
    <mergeCell ref="E129:F129"/>
    <mergeCell ref="G129:I129"/>
    <mergeCell ref="J129:N129"/>
    <mergeCell ref="O129:P129"/>
    <mergeCell ref="Q129:R129"/>
    <mergeCell ref="S129:T129"/>
    <mergeCell ref="A128:D128"/>
    <mergeCell ref="E128:F128"/>
    <mergeCell ref="S126:T126"/>
    <mergeCell ref="A127:D127"/>
    <mergeCell ref="E127:F127"/>
    <mergeCell ref="G127:I127"/>
    <mergeCell ref="J127:N127"/>
    <mergeCell ref="O127:P127"/>
    <mergeCell ref="Q127:R127"/>
    <mergeCell ref="S127:T127"/>
    <mergeCell ref="A126:D126"/>
    <mergeCell ref="E126:F126"/>
    <mergeCell ref="G126:I126"/>
    <mergeCell ref="J126:N126"/>
    <mergeCell ref="O124:P124"/>
    <mergeCell ref="Q124:R124"/>
    <mergeCell ref="G124:I124"/>
    <mergeCell ref="J124:N124"/>
    <mergeCell ref="O126:P126"/>
    <mergeCell ref="Q126:R126"/>
    <mergeCell ref="S124:T124"/>
    <mergeCell ref="A125:D125"/>
    <mergeCell ref="E125:F125"/>
    <mergeCell ref="G125:I125"/>
    <mergeCell ref="J125:N125"/>
    <mergeCell ref="O125:P125"/>
    <mergeCell ref="Q125:R125"/>
    <mergeCell ref="S125:T125"/>
    <mergeCell ref="A124:D124"/>
    <mergeCell ref="E124:F124"/>
    <mergeCell ref="S122:T122"/>
    <mergeCell ref="A123:D123"/>
    <mergeCell ref="E123:F123"/>
    <mergeCell ref="G123:I123"/>
    <mergeCell ref="J123:N123"/>
    <mergeCell ref="O123:P123"/>
    <mergeCell ref="Q123:R123"/>
    <mergeCell ref="S123:T123"/>
    <mergeCell ref="A122:D122"/>
    <mergeCell ref="E122:F122"/>
    <mergeCell ref="G122:I122"/>
    <mergeCell ref="J122:N122"/>
    <mergeCell ref="O120:P120"/>
    <mergeCell ref="Q120:R120"/>
    <mergeCell ref="G120:I120"/>
    <mergeCell ref="J120:N120"/>
    <mergeCell ref="O122:P122"/>
    <mergeCell ref="Q122:R122"/>
    <mergeCell ref="S120:T120"/>
    <mergeCell ref="A121:D121"/>
    <mergeCell ref="E121:F121"/>
    <mergeCell ref="G121:I121"/>
    <mergeCell ref="J121:N121"/>
    <mergeCell ref="O121:P121"/>
    <mergeCell ref="Q121:R121"/>
    <mergeCell ref="S121:T121"/>
    <mergeCell ref="A120:D120"/>
    <mergeCell ref="E120:F120"/>
    <mergeCell ref="A118:N118"/>
    <mergeCell ref="O118:T118"/>
    <mergeCell ref="A119:D119"/>
    <mergeCell ref="E119:F119"/>
    <mergeCell ref="G119:I119"/>
    <mergeCell ref="J119:N119"/>
    <mergeCell ref="O119:P119"/>
    <mergeCell ref="Q119:R119"/>
    <mergeCell ref="S119:T119"/>
    <mergeCell ref="A117:E117"/>
    <mergeCell ref="F117:N117"/>
    <mergeCell ref="O117:Q117"/>
    <mergeCell ref="R117:T117"/>
    <mergeCell ref="K114:T114"/>
    <mergeCell ref="O115:T115"/>
    <mergeCell ref="A116:E116"/>
    <mergeCell ref="F116:I116"/>
    <mergeCell ref="K116:N116"/>
    <mergeCell ref="O116:S116"/>
    <mergeCell ref="A115:E115"/>
    <mergeCell ref="I115:J115"/>
    <mergeCell ref="K115:L115"/>
    <mergeCell ref="M115:N115"/>
    <mergeCell ref="C110:Q110"/>
    <mergeCell ref="A113:E113"/>
    <mergeCell ref="F113:I113"/>
    <mergeCell ref="J113:M113"/>
    <mergeCell ref="O113:T113"/>
    <mergeCell ref="A114:E114"/>
    <mergeCell ref="F114:H114"/>
    <mergeCell ref="I114:J114"/>
    <mergeCell ref="R35:S35"/>
    <mergeCell ref="I50:J50"/>
    <mergeCell ref="N50:O50"/>
    <mergeCell ref="I104:J104"/>
    <mergeCell ref="N104:O104"/>
    <mergeCell ref="O61:T61"/>
    <mergeCell ref="A64:N64"/>
    <mergeCell ref="K60:T60"/>
  </mergeCells>
  <printOptions/>
  <pageMargins left="0.7874015748031497" right="0.7874015748031497" top="0.984251968503937" bottom="0.984251968503937" header="0.5118110236220472" footer="0"/>
  <pageSetup horizontalDpi="600" verticalDpi="600" orientation="portrait" paperSize="9" scale="65" r:id="rId1"/>
  <headerFooter alignWithMargins="0">
    <oddFooter>&amp;C－１１－</oddFooter>
  </headerFooter>
  <rowBreaks count="2" manualBreakCount="2">
    <brk id="54" max="255" man="1"/>
    <brk id="108" max="255" man="1"/>
  </rowBreaks>
</worksheet>
</file>

<file path=xl/worksheets/sheet12.xml><?xml version="1.0" encoding="utf-8"?>
<worksheet xmlns="http://schemas.openxmlformats.org/spreadsheetml/2006/main" xmlns:r="http://schemas.openxmlformats.org/officeDocument/2006/relationships">
  <sheetPr>
    <tabColor indexed="41"/>
  </sheetPr>
  <dimension ref="A1:K52"/>
  <sheetViews>
    <sheetView zoomScale="75" zoomScaleNormal="75" zoomScalePageLayoutView="0" workbookViewId="0" topLeftCell="A37">
      <selection activeCell="A1" sqref="A1"/>
    </sheetView>
  </sheetViews>
  <sheetFormatPr defaultColWidth="9.00390625" defaultRowHeight="13.5"/>
  <cols>
    <col min="1" max="1" width="5.125" style="0" customWidth="1"/>
    <col min="2" max="2" width="14.50390625" style="0" customWidth="1"/>
    <col min="3" max="3" width="9.75390625" style="0" customWidth="1"/>
    <col min="4" max="11" width="11.625" style="0" customWidth="1"/>
  </cols>
  <sheetData>
    <row r="1" ht="13.5">
      <c r="J1" t="s">
        <v>871</v>
      </c>
    </row>
    <row r="2" spans="4:9" ht="18.75">
      <c r="D2" s="1116" t="s">
        <v>872</v>
      </c>
      <c r="E2" s="1116"/>
      <c r="F2" s="1116"/>
      <c r="G2" s="1116"/>
      <c r="H2" s="1116"/>
      <c r="I2" s="87"/>
    </row>
    <row r="3" spans="4:9" ht="19.5" thickBot="1">
      <c r="D3" s="1116"/>
      <c r="E3" s="1116"/>
      <c r="F3" s="1116"/>
      <c r="G3" s="1116"/>
      <c r="H3" s="1116"/>
      <c r="I3" s="87"/>
    </row>
    <row r="4" spans="1:10" ht="24" customHeight="1" thickBot="1">
      <c r="A4" s="1131" t="s">
        <v>825</v>
      </c>
      <c r="B4" s="1127"/>
      <c r="C4" s="1219" t="str">
        <f>'基本事項記入ｼｰﾄ'!$C$29</f>
        <v>**</v>
      </c>
      <c r="D4" s="1235"/>
      <c r="E4" s="22"/>
      <c r="F4" s="22"/>
      <c r="G4" s="22"/>
      <c r="H4" s="22"/>
      <c r="I4" s="22"/>
      <c r="J4" s="22"/>
    </row>
    <row r="5" spans="1:11" ht="24" customHeight="1">
      <c r="A5" s="1502" t="s">
        <v>826</v>
      </c>
      <c r="B5" s="1503"/>
      <c r="C5" s="1504"/>
      <c r="D5" s="1469" t="s">
        <v>873</v>
      </c>
      <c r="E5" s="1470"/>
      <c r="F5" s="1470"/>
      <c r="G5" s="1470"/>
      <c r="H5" s="1470"/>
      <c r="I5" s="1470"/>
      <c r="J5" s="1470"/>
      <c r="K5" s="1471"/>
    </row>
    <row r="6" spans="1:11" ht="20.25" customHeight="1" thickBot="1">
      <c r="A6" s="1505" t="s">
        <v>874</v>
      </c>
      <c r="B6" s="1506"/>
      <c r="C6" s="1507"/>
      <c r="D6" s="103" t="s">
        <v>421</v>
      </c>
      <c r="E6" s="104" t="s">
        <v>422</v>
      </c>
      <c r="F6" s="104" t="s">
        <v>423</v>
      </c>
      <c r="G6" s="104" t="s">
        <v>1116</v>
      </c>
      <c r="H6" s="284" t="s">
        <v>1150</v>
      </c>
      <c r="I6" s="284" t="s">
        <v>1148</v>
      </c>
      <c r="J6" s="284" t="s">
        <v>1149</v>
      </c>
      <c r="K6" s="285" t="s">
        <v>424</v>
      </c>
    </row>
    <row r="7" spans="1:11" ht="18" customHeight="1" thickTop="1">
      <c r="A7" s="105"/>
      <c r="B7" s="106">
        <v>53</v>
      </c>
      <c r="C7" s="107" t="s">
        <v>828</v>
      </c>
      <c r="D7" s="422"/>
      <c r="E7" s="423"/>
      <c r="F7" s="423"/>
      <c r="G7" s="423"/>
      <c r="H7" s="423"/>
      <c r="I7" s="433"/>
      <c r="J7" s="436"/>
      <c r="K7" s="448"/>
    </row>
    <row r="8" spans="1:11" ht="18" customHeight="1">
      <c r="A8" s="105" t="s">
        <v>827</v>
      </c>
      <c r="B8" s="108">
        <v>37.5</v>
      </c>
      <c r="C8" s="109" t="s">
        <v>828</v>
      </c>
      <c r="D8" s="424"/>
      <c r="E8" s="425"/>
      <c r="F8" s="425"/>
      <c r="G8" s="425"/>
      <c r="H8" s="425"/>
      <c r="I8" s="434"/>
      <c r="J8" s="110"/>
      <c r="K8" s="449"/>
    </row>
    <row r="9" spans="1:11" ht="18" customHeight="1">
      <c r="A9" s="105" t="s">
        <v>829</v>
      </c>
      <c r="B9" s="108">
        <v>31.5</v>
      </c>
      <c r="C9" s="109" t="s">
        <v>828</v>
      </c>
      <c r="D9" s="424"/>
      <c r="E9" s="425"/>
      <c r="F9" s="425"/>
      <c r="G9" s="425"/>
      <c r="H9" s="425"/>
      <c r="I9" s="434"/>
      <c r="J9" s="110"/>
      <c r="K9" s="449"/>
    </row>
    <row r="10" spans="1:11" ht="18" customHeight="1">
      <c r="A10" s="105" t="s">
        <v>830</v>
      </c>
      <c r="B10" s="108">
        <v>26.5</v>
      </c>
      <c r="C10" s="109" t="s">
        <v>832</v>
      </c>
      <c r="D10" s="424"/>
      <c r="E10" s="425"/>
      <c r="F10" s="425"/>
      <c r="G10" s="425"/>
      <c r="H10" s="425"/>
      <c r="I10" s="425"/>
      <c r="J10" s="425"/>
      <c r="K10" s="450"/>
    </row>
    <row r="11" spans="1:11" ht="18" customHeight="1">
      <c r="A11" s="105" t="s">
        <v>831</v>
      </c>
      <c r="B11" s="108">
        <v>19</v>
      </c>
      <c r="C11" s="109" t="s">
        <v>834</v>
      </c>
      <c r="D11" s="424"/>
      <c r="E11" s="425"/>
      <c r="F11" s="425"/>
      <c r="G11" s="425"/>
      <c r="H11" s="425"/>
      <c r="I11" s="425"/>
      <c r="J11" s="425"/>
      <c r="K11" s="449"/>
    </row>
    <row r="12" spans="1:11" ht="18" customHeight="1">
      <c r="A12" s="105" t="s">
        <v>833</v>
      </c>
      <c r="B12" s="110">
        <v>13.2</v>
      </c>
      <c r="C12" s="109" t="s">
        <v>836</v>
      </c>
      <c r="D12" s="424"/>
      <c r="E12" s="425"/>
      <c r="F12" s="425"/>
      <c r="G12" s="425"/>
      <c r="H12" s="425"/>
      <c r="I12" s="425"/>
      <c r="J12" s="425"/>
      <c r="K12" s="449"/>
    </row>
    <row r="13" spans="1:11" ht="18" customHeight="1">
      <c r="A13" s="105" t="s">
        <v>835</v>
      </c>
      <c r="B13" s="110">
        <v>4.75</v>
      </c>
      <c r="C13" s="109" t="s">
        <v>832</v>
      </c>
      <c r="D13" s="424"/>
      <c r="E13" s="425"/>
      <c r="F13" s="425"/>
      <c r="G13" s="425"/>
      <c r="H13" s="425"/>
      <c r="I13" s="425"/>
      <c r="J13" s="425"/>
      <c r="K13" s="449"/>
    </row>
    <row r="14" spans="1:11" ht="18" customHeight="1">
      <c r="A14" s="105" t="s">
        <v>837</v>
      </c>
      <c r="B14" s="110">
        <v>2.36</v>
      </c>
      <c r="C14" s="109" t="s">
        <v>832</v>
      </c>
      <c r="D14" s="424"/>
      <c r="E14" s="425"/>
      <c r="F14" s="425"/>
      <c r="G14" s="425"/>
      <c r="H14" s="425"/>
      <c r="I14" s="425"/>
      <c r="J14" s="425"/>
      <c r="K14" s="449"/>
    </row>
    <row r="15" spans="1:11" ht="18" customHeight="1">
      <c r="A15" s="105" t="s">
        <v>838</v>
      </c>
      <c r="B15" s="110">
        <v>1.18</v>
      </c>
      <c r="C15" s="109" t="s">
        <v>832</v>
      </c>
      <c r="D15" s="668"/>
      <c r="E15" s="669"/>
      <c r="F15" s="425"/>
      <c r="G15" s="689"/>
      <c r="H15" s="689"/>
      <c r="I15" s="689"/>
      <c r="J15" s="689"/>
      <c r="K15" s="690"/>
    </row>
    <row r="16" spans="1:11" ht="18" customHeight="1">
      <c r="A16" s="105" t="s">
        <v>839</v>
      </c>
      <c r="B16" s="110">
        <v>600</v>
      </c>
      <c r="C16" s="109" t="s">
        <v>840</v>
      </c>
      <c r="D16" s="424"/>
      <c r="E16" s="425"/>
      <c r="F16" s="425"/>
      <c r="G16" s="425"/>
      <c r="H16" s="425"/>
      <c r="I16" s="425"/>
      <c r="J16" s="425"/>
      <c r="K16" s="449"/>
    </row>
    <row r="17" spans="1:11" ht="18" customHeight="1">
      <c r="A17" s="105" t="s">
        <v>841</v>
      </c>
      <c r="B17" s="110">
        <v>300</v>
      </c>
      <c r="C17" s="109" t="s">
        <v>840</v>
      </c>
      <c r="D17" s="424"/>
      <c r="E17" s="425"/>
      <c r="F17" s="425"/>
      <c r="G17" s="425"/>
      <c r="H17" s="425"/>
      <c r="I17" s="425"/>
      <c r="J17" s="425"/>
      <c r="K17" s="451"/>
    </row>
    <row r="18" spans="1:11" ht="18" customHeight="1">
      <c r="A18" s="105" t="s">
        <v>842</v>
      </c>
      <c r="B18" s="110">
        <v>150</v>
      </c>
      <c r="C18" s="109" t="s">
        <v>840</v>
      </c>
      <c r="D18" s="424"/>
      <c r="E18" s="425"/>
      <c r="F18" s="425"/>
      <c r="G18" s="425"/>
      <c r="H18" s="425"/>
      <c r="I18" s="425"/>
      <c r="J18" s="425"/>
      <c r="K18" s="451"/>
    </row>
    <row r="19" spans="1:11" ht="18" customHeight="1">
      <c r="A19" s="353"/>
      <c r="B19" s="287">
        <v>75</v>
      </c>
      <c r="C19" s="354" t="s">
        <v>840</v>
      </c>
      <c r="D19" s="426"/>
      <c r="E19" s="425"/>
      <c r="F19" s="425"/>
      <c r="G19" s="425"/>
      <c r="H19" s="425"/>
      <c r="I19" s="425"/>
      <c r="J19" s="425"/>
      <c r="K19" s="452"/>
    </row>
    <row r="20" spans="1:11" ht="18" customHeight="1">
      <c r="A20" s="105" t="s">
        <v>843</v>
      </c>
      <c r="B20" s="1498" t="s">
        <v>694</v>
      </c>
      <c r="C20" s="1499"/>
      <c r="D20" s="427"/>
      <c r="E20" s="653"/>
      <c r="F20" s="653"/>
      <c r="G20" s="653"/>
      <c r="H20" s="345"/>
      <c r="I20" s="345"/>
      <c r="J20" s="345"/>
      <c r="K20" s="453"/>
    </row>
    <row r="21" spans="1:11" ht="18" customHeight="1">
      <c r="A21" s="105"/>
      <c r="B21" s="1508" t="s">
        <v>695</v>
      </c>
      <c r="C21" s="1509"/>
      <c r="D21" s="428"/>
      <c r="E21" s="654"/>
      <c r="F21" s="654"/>
      <c r="G21" s="654"/>
      <c r="H21" s="455"/>
      <c r="I21" s="455"/>
      <c r="J21" s="455"/>
      <c r="K21" s="675"/>
    </row>
    <row r="22" spans="1:11" ht="18" customHeight="1">
      <c r="A22" s="111" t="s">
        <v>844</v>
      </c>
      <c r="B22" s="1508" t="s">
        <v>845</v>
      </c>
      <c r="C22" s="1509"/>
      <c r="D22" s="429"/>
      <c r="E22" s="655"/>
      <c r="F22" s="655"/>
      <c r="G22" s="655"/>
      <c r="H22" s="346"/>
      <c r="I22" s="346"/>
      <c r="J22" s="346"/>
      <c r="K22" s="675"/>
    </row>
    <row r="23" spans="1:11" ht="18" customHeight="1">
      <c r="A23" s="1486" t="s">
        <v>696</v>
      </c>
      <c r="B23" s="1487"/>
      <c r="C23" s="107" t="s">
        <v>846</v>
      </c>
      <c r="D23" s="656"/>
      <c r="E23" s="657"/>
      <c r="F23" s="657"/>
      <c r="G23" s="657"/>
      <c r="H23" s="658"/>
      <c r="I23" s="658"/>
      <c r="J23" s="347"/>
      <c r="K23" s="675"/>
    </row>
    <row r="24" spans="1:11" ht="18" customHeight="1">
      <c r="A24" s="1486" t="s">
        <v>847</v>
      </c>
      <c r="B24" s="1487"/>
      <c r="C24" s="109" t="s">
        <v>848</v>
      </c>
      <c r="D24" s="668"/>
      <c r="E24" s="414"/>
      <c r="F24" s="671"/>
      <c r="G24" s="671"/>
      <c r="H24" s="672"/>
      <c r="I24" s="672"/>
      <c r="J24" s="672"/>
      <c r="K24" s="670"/>
    </row>
    <row r="25" spans="1:11" ht="18" customHeight="1">
      <c r="A25" s="1486" t="s">
        <v>698</v>
      </c>
      <c r="B25" s="1487"/>
      <c r="C25" s="109" t="s">
        <v>849</v>
      </c>
      <c r="D25" s="424"/>
      <c r="E25" s="660"/>
      <c r="F25" s="660"/>
      <c r="G25" s="691"/>
      <c r="H25" s="691"/>
      <c r="I25" s="691"/>
      <c r="J25" s="691"/>
      <c r="K25" s="695"/>
    </row>
    <row r="26" spans="1:11" ht="18" customHeight="1">
      <c r="A26" s="112" t="s">
        <v>850</v>
      </c>
      <c r="B26" s="110"/>
      <c r="C26" s="109" t="s">
        <v>851</v>
      </c>
      <c r="D26" s="430"/>
      <c r="E26" s="661"/>
      <c r="F26" s="661"/>
      <c r="G26" s="347"/>
      <c r="H26" s="347"/>
      <c r="I26" s="347"/>
      <c r="J26" s="347"/>
      <c r="K26" s="695"/>
    </row>
    <row r="27" spans="1:11" ht="18" customHeight="1">
      <c r="A27" s="1486" t="s">
        <v>852</v>
      </c>
      <c r="B27" s="1487"/>
      <c r="C27" s="109" t="s">
        <v>849</v>
      </c>
      <c r="D27" s="424"/>
      <c r="E27" s="659"/>
      <c r="F27" s="659"/>
      <c r="G27" s="672"/>
      <c r="H27" s="672"/>
      <c r="I27" s="672"/>
      <c r="J27" s="672"/>
      <c r="K27" s="670"/>
    </row>
    <row r="28" spans="1:11" ht="18" customHeight="1">
      <c r="A28" s="1488" t="s">
        <v>853</v>
      </c>
      <c r="B28" s="1489"/>
      <c r="C28" s="676" t="s">
        <v>854</v>
      </c>
      <c r="D28" s="677"/>
      <c r="E28" s="678"/>
      <c r="F28" s="679"/>
      <c r="G28" s="680"/>
      <c r="H28" s="680"/>
      <c r="I28" s="680"/>
      <c r="J28" s="681"/>
      <c r="K28" s="682"/>
    </row>
    <row r="29" spans="1:11" ht="18" customHeight="1">
      <c r="A29" s="1472" t="s">
        <v>700</v>
      </c>
      <c r="B29" s="1473"/>
      <c r="C29" s="354" t="s">
        <v>854</v>
      </c>
      <c r="D29" s="683"/>
      <c r="E29" s="673"/>
      <c r="F29" s="684"/>
      <c r="G29" s="673"/>
      <c r="H29" s="673"/>
      <c r="I29" s="673"/>
      <c r="J29" s="674"/>
      <c r="K29" s="454"/>
    </row>
    <row r="30" spans="1:11" ht="36" customHeight="1">
      <c r="A30" s="1494" t="s">
        <v>855</v>
      </c>
      <c r="B30" s="1495"/>
      <c r="C30" s="1496"/>
      <c r="D30" s="431"/>
      <c r="E30" s="431"/>
      <c r="F30" s="431"/>
      <c r="G30" s="432"/>
      <c r="H30" s="432"/>
      <c r="I30" s="435"/>
      <c r="J30" s="357"/>
      <c r="K30" s="331"/>
    </row>
    <row r="31" spans="1:11" ht="54" customHeight="1">
      <c r="A31" s="1117" t="s">
        <v>884</v>
      </c>
      <c r="B31" s="1118"/>
      <c r="C31" s="1119"/>
      <c r="D31" s="447"/>
      <c r="E31" s="447"/>
      <c r="F31" s="447"/>
      <c r="G31" s="405"/>
      <c r="H31" s="358"/>
      <c r="I31" s="359"/>
      <c r="J31" s="359"/>
      <c r="K31" s="360"/>
    </row>
    <row r="32" spans="1:11" ht="35.25" customHeight="1" thickBot="1">
      <c r="A32" s="1510" t="s">
        <v>856</v>
      </c>
      <c r="B32" s="1511"/>
      <c r="C32" s="1512"/>
      <c r="D32" s="431"/>
      <c r="E32" s="431"/>
      <c r="F32" s="431"/>
      <c r="G32" s="432"/>
      <c r="H32" s="490"/>
      <c r="I32" s="284"/>
      <c r="J32" s="441"/>
      <c r="K32" s="662"/>
    </row>
    <row r="33" spans="1:11" ht="19.5" customHeight="1" thickTop="1">
      <c r="A33" s="113"/>
      <c r="B33" s="114"/>
      <c r="C33" s="1500" t="s">
        <v>826</v>
      </c>
      <c r="D33" s="1079" t="s">
        <v>875</v>
      </c>
      <c r="E33" s="1080"/>
      <c r="F33" s="1080"/>
      <c r="G33" s="1080"/>
      <c r="H33" s="930"/>
      <c r="I33" s="1452" t="s">
        <v>876</v>
      </c>
      <c r="J33" s="1453"/>
      <c r="K33" s="1454"/>
    </row>
    <row r="34" spans="1:11" ht="19.5" customHeight="1" thickBot="1">
      <c r="A34" s="1497" t="s">
        <v>874</v>
      </c>
      <c r="B34" s="887"/>
      <c r="C34" s="1501"/>
      <c r="D34" s="288"/>
      <c r="E34" s="289"/>
      <c r="F34" s="289"/>
      <c r="G34" s="290"/>
      <c r="H34" s="291" t="s">
        <v>1307</v>
      </c>
      <c r="I34" s="1455"/>
      <c r="J34" s="1456"/>
      <c r="K34" s="1457"/>
    </row>
    <row r="35" spans="1:11" ht="14.25" customHeight="1" thickTop="1">
      <c r="A35" s="105" t="s">
        <v>1118</v>
      </c>
      <c r="B35" s="1468">
        <v>26.5</v>
      </c>
      <c r="C35" s="1462" t="s">
        <v>1119</v>
      </c>
      <c r="D35" s="1460"/>
      <c r="E35" s="1468"/>
      <c r="F35" s="1464"/>
      <c r="G35" s="1468"/>
      <c r="H35" s="1466"/>
      <c r="I35" s="1455"/>
      <c r="J35" s="1456"/>
      <c r="K35" s="1457"/>
    </row>
    <row r="36" spans="1:11" ht="12.75" customHeight="1">
      <c r="A36" s="105" t="s">
        <v>1121</v>
      </c>
      <c r="B36" s="1459"/>
      <c r="C36" s="1463"/>
      <c r="D36" s="1461"/>
      <c r="E36" s="1459"/>
      <c r="F36" s="1465"/>
      <c r="G36" s="1459"/>
      <c r="H36" s="1467"/>
      <c r="I36" s="1455"/>
      <c r="J36" s="1456"/>
      <c r="K36" s="1457"/>
    </row>
    <row r="37" spans="1:11" ht="12" customHeight="1">
      <c r="A37" s="105" t="s">
        <v>1122</v>
      </c>
      <c r="B37" s="1458">
        <v>19</v>
      </c>
      <c r="C37" s="1493" t="s">
        <v>1119</v>
      </c>
      <c r="D37" s="1485"/>
      <c r="E37" s="1458"/>
      <c r="F37" s="1484"/>
      <c r="G37" s="1458"/>
      <c r="H37" s="1482"/>
      <c r="I37" s="1455" t="s">
        <v>1129</v>
      </c>
      <c r="J37" s="1456"/>
      <c r="K37" s="1457"/>
    </row>
    <row r="38" spans="1:11" ht="12" customHeight="1">
      <c r="A38" s="105" t="s">
        <v>831</v>
      </c>
      <c r="B38" s="1459"/>
      <c r="C38" s="1463"/>
      <c r="D38" s="1461"/>
      <c r="E38" s="1459"/>
      <c r="F38" s="1465"/>
      <c r="G38" s="1459"/>
      <c r="H38" s="1483"/>
      <c r="I38" s="1455"/>
      <c r="J38" s="1456"/>
      <c r="K38" s="1457"/>
    </row>
    <row r="39" spans="1:11" ht="19.5" customHeight="1">
      <c r="A39" s="105" t="s">
        <v>833</v>
      </c>
      <c r="B39" s="110">
        <v>13.2</v>
      </c>
      <c r="C39" s="109" t="s">
        <v>834</v>
      </c>
      <c r="D39" s="261"/>
      <c r="E39" s="110"/>
      <c r="F39" s="110"/>
      <c r="G39" s="110"/>
      <c r="H39" s="442"/>
      <c r="I39" s="1455"/>
      <c r="J39" s="1456"/>
      <c r="K39" s="1457"/>
    </row>
    <row r="40" spans="1:11" ht="19.5" customHeight="1">
      <c r="A40" s="105" t="s">
        <v>835</v>
      </c>
      <c r="B40" s="110">
        <v>4.75</v>
      </c>
      <c r="C40" s="109" t="s">
        <v>836</v>
      </c>
      <c r="D40" s="261"/>
      <c r="E40" s="110"/>
      <c r="F40" s="110"/>
      <c r="G40" s="110"/>
      <c r="H40" s="442"/>
      <c r="I40" s="1455"/>
      <c r="J40" s="1456"/>
      <c r="K40" s="1457"/>
    </row>
    <row r="41" spans="1:11" ht="19.5" customHeight="1">
      <c r="A41" s="105" t="s">
        <v>837</v>
      </c>
      <c r="B41" s="110">
        <v>2.36</v>
      </c>
      <c r="C41" s="109" t="s">
        <v>832</v>
      </c>
      <c r="D41" s="261"/>
      <c r="E41" s="110"/>
      <c r="F41" s="110"/>
      <c r="G41" s="110"/>
      <c r="H41" s="442"/>
      <c r="I41" s="292"/>
      <c r="J41" s="292"/>
      <c r="K41" s="293"/>
    </row>
    <row r="42" spans="1:11" ht="19.5" customHeight="1">
      <c r="A42" s="105" t="s">
        <v>838</v>
      </c>
      <c r="B42" s="110">
        <v>600</v>
      </c>
      <c r="C42" s="109" t="s">
        <v>877</v>
      </c>
      <c r="D42" s="261"/>
      <c r="E42" s="110"/>
      <c r="F42" s="110"/>
      <c r="G42" s="110"/>
      <c r="H42" s="442"/>
      <c r="I42" s="292"/>
      <c r="J42" s="292"/>
      <c r="K42" s="293"/>
    </row>
    <row r="43" spans="1:11" ht="19.5" customHeight="1">
      <c r="A43" s="105" t="s">
        <v>839</v>
      </c>
      <c r="B43" s="110">
        <v>300</v>
      </c>
      <c r="C43" s="109" t="s">
        <v>840</v>
      </c>
      <c r="D43" s="261"/>
      <c r="E43" s="110"/>
      <c r="F43" s="110"/>
      <c r="G43" s="110"/>
      <c r="H43" s="442"/>
      <c r="I43" s="292"/>
      <c r="J43" s="292"/>
      <c r="K43" s="293"/>
    </row>
    <row r="44" spans="1:11" ht="19.5" customHeight="1">
      <c r="A44" s="105" t="s">
        <v>841</v>
      </c>
      <c r="B44" s="110">
        <v>150</v>
      </c>
      <c r="C44" s="109" t="s">
        <v>840</v>
      </c>
      <c r="D44" s="261"/>
      <c r="E44" s="110"/>
      <c r="F44" s="110"/>
      <c r="G44" s="110"/>
      <c r="H44" s="442"/>
      <c r="I44" s="292"/>
      <c r="J44" s="292"/>
      <c r="K44" s="293"/>
    </row>
    <row r="45" spans="1:11" ht="19.5" customHeight="1">
      <c r="A45" s="353" t="s">
        <v>842</v>
      </c>
      <c r="B45" s="287">
        <v>75</v>
      </c>
      <c r="C45" s="354" t="s">
        <v>840</v>
      </c>
      <c r="D45" s="355"/>
      <c r="E45" s="287"/>
      <c r="F45" s="287"/>
      <c r="G45" s="287"/>
      <c r="H45" s="446"/>
      <c r="I45" s="356"/>
      <c r="J45" s="292"/>
      <c r="K45" s="293"/>
    </row>
    <row r="46" spans="1:11" ht="19.5" customHeight="1">
      <c r="A46" s="1490" t="s">
        <v>728</v>
      </c>
      <c r="B46" s="1491"/>
      <c r="C46" s="1492"/>
      <c r="D46" s="351"/>
      <c r="E46" s="286"/>
      <c r="F46" s="286"/>
      <c r="G46" s="286"/>
      <c r="H46" s="445"/>
      <c r="I46" s="352" t="s">
        <v>457</v>
      </c>
      <c r="J46" s="330"/>
      <c r="K46" s="331"/>
    </row>
    <row r="47" spans="1:11" ht="19.5" customHeight="1">
      <c r="A47" s="1449" t="s">
        <v>878</v>
      </c>
      <c r="B47" s="1450"/>
      <c r="C47" s="1451"/>
      <c r="D47" s="261"/>
      <c r="E47" s="110"/>
      <c r="F47" s="110"/>
      <c r="G47" s="110"/>
      <c r="H47" s="443"/>
      <c r="I47" s="294" t="s">
        <v>758</v>
      </c>
      <c r="J47" s="330"/>
      <c r="K47" s="262"/>
    </row>
    <row r="48" spans="1:11" ht="19.5" customHeight="1">
      <c r="A48" s="1449" t="s">
        <v>879</v>
      </c>
      <c r="B48" s="1450"/>
      <c r="C48" s="1451"/>
      <c r="D48" s="261"/>
      <c r="E48" s="110"/>
      <c r="F48" s="110"/>
      <c r="G48" s="110"/>
      <c r="H48" s="444"/>
      <c r="I48" s="294" t="s">
        <v>759</v>
      </c>
      <c r="J48" s="330"/>
      <c r="K48" s="262"/>
    </row>
    <row r="49" spans="1:11" ht="19.5" customHeight="1">
      <c r="A49" s="1449" t="s">
        <v>880</v>
      </c>
      <c r="B49" s="1450"/>
      <c r="C49" s="1451"/>
      <c r="D49" s="261"/>
      <c r="E49" s="110"/>
      <c r="F49" s="110"/>
      <c r="G49" s="110"/>
      <c r="H49" s="443"/>
      <c r="I49" s="348" t="s">
        <v>760</v>
      </c>
      <c r="J49" s="349"/>
      <c r="K49" s="350"/>
    </row>
    <row r="50" spans="1:11" ht="19.5" customHeight="1" thickBot="1">
      <c r="A50" s="1476" t="s">
        <v>881</v>
      </c>
      <c r="B50" s="1477"/>
      <c r="C50" s="1478"/>
      <c r="D50" s="1474"/>
      <c r="E50" s="1475"/>
      <c r="F50" s="1475"/>
      <c r="G50" s="1475"/>
      <c r="H50" s="1475"/>
      <c r="I50" s="1475"/>
      <c r="J50" s="1475"/>
      <c r="K50" s="1479"/>
    </row>
    <row r="51" spans="1:11" ht="33" customHeight="1" thickBot="1">
      <c r="A51" s="1131" t="s">
        <v>857</v>
      </c>
      <c r="B51" s="1126"/>
      <c r="C51" s="1133"/>
      <c r="D51" s="1480" t="str">
        <f>'基本事項記入ｼｰﾄ'!C31</f>
        <v>○○　○○　  印</v>
      </c>
      <c r="E51" s="1154"/>
      <c r="F51" s="1154"/>
      <c r="G51" s="1154"/>
      <c r="H51" s="1481"/>
      <c r="I51" s="115" t="s">
        <v>858</v>
      </c>
      <c r="J51" s="1480" t="str">
        <f>'基本事項記入ｼｰﾄ'!C32</f>
        <v>○○　○○○　　　印</v>
      </c>
      <c r="K51" s="1155"/>
    </row>
    <row r="52" ht="18" customHeight="1">
      <c r="G52" s="576"/>
    </row>
  </sheetData>
  <sheetProtection/>
  <mergeCells count="48">
    <mergeCell ref="A24:B24"/>
    <mergeCell ref="B20:C20"/>
    <mergeCell ref="C33:C34"/>
    <mergeCell ref="A5:C5"/>
    <mergeCell ref="A6:C6"/>
    <mergeCell ref="B21:C21"/>
    <mergeCell ref="B22:C22"/>
    <mergeCell ref="A23:B23"/>
    <mergeCell ref="A31:C31"/>
    <mergeCell ref="A32:C32"/>
    <mergeCell ref="A28:B28"/>
    <mergeCell ref="A47:C47"/>
    <mergeCell ref="A46:C46"/>
    <mergeCell ref="B37:B38"/>
    <mergeCell ref="C37:C38"/>
    <mergeCell ref="A30:C30"/>
    <mergeCell ref="A34:B34"/>
    <mergeCell ref="B35:B36"/>
    <mergeCell ref="D3:H3"/>
    <mergeCell ref="A4:B4"/>
    <mergeCell ref="C4:D4"/>
    <mergeCell ref="D2:H2"/>
    <mergeCell ref="G37:G38"/>
    <mergeCell ref="H37:H38"/>
    <mergeCell ref="F37:F38"/>
    <mergeCell ref="D37:D38"/>
    <mergeCell ref="A25:B25"/>
    <mergeCell ref="A27:B27"/>
    <mergeCell ref="A48:C48"/>
    <mergeCell ref="D5:K5"/>
    <mergeCell ref="A29:B29"/>
    <mergeCell ref="D50:H50"/>
    <mergeCell ref="A51:C51"/>
    <mergeCell ref="A50:C50"/>
    <mergeCell ref="I50:K50"/>
    <mergeCell ref="D51:H51"/>
    <mergeCell ref="J51:K51"/>
    <mergeCell ref="I37:K40"/>
    <mergeCell ref="A49:C49"/>
    <mergeCell ref="I33:K36"/>
    <mergeCell ref="E37:E38"/>
    <mergeCell ref="D35:D36"/>
    <mergeCell ref="C35:C36"/>
    <mergeCell ref="F35:F36"/>
    <mergeCell ref="H35:H36"/>
    <mergeCell ref="D33:H33"/>
    <mergeCell ref="G35:G36"/>
    <mergeCell ref="E35:E36"/>
  </mergeCells>
  <printOptions/>
  <pageMargins left="0.5118110236220472" right="0.5118110236220472" top="0.984251968503937" bottom="0.984251968503937" header="0.5118110236220472" footer="0"/>
  <pageSetup horizontalDpi="600" verticalDpi="600" orientation="portrait" paperSize="9" scale="73" r:id="rId2"/>
  <headerFooter alignWithMargins="0">
    <oddFooter>&amp;C－１２－</oddFooter>
  </headerFooter>
  <drawing r:id="rId1"/>
</worksheet>
</file>

<file path=xl/worksheets/sheet13.xml><?xml version="1.0" encoding="utf-8"?>
<worksheet xmlns="http://schemas.openxmlformats.org/spreadsheetml/2006/main" xmlns:r="http://schemas.openxmlformats.org/officeDocument/2006/relationships">
  <sheetPr>
    <tabColor indexed="41"/>
  </sheetPr>
  <dimension ref="A1:IR44"/>
  <sheetViews>
    <sheetView zoomScale="70" zoomScaleNormal="70" zoomScalePageLayoutView="0" workbookViewId="0" topLeftCell="A1">
      <selection activeCell="D8" sqref="D8:E8"/>
    </sheetView>
  </sheetViews>
  <sheetFormatPr defaultColWidth="9.00390625" defaultRowHeight="13.5"/>
  <cols>
    <col min="1" max="1" width="4.00390625" style="365" customWidth="1"/>
    <col min="2" max="2" width="23.50390625" style="365" customWidth="1"/>
    <col min="3" max="3" width="10.50390625" style="365" customWidth="1"/>
    <col min="4" max="4" width="6.75390625" style="365" customWidth="1"/>
    <col min="5" max="5" width="6.875" style="365" customWidth="1"/>
    <col min="6" max="6" width="6.375" style="365" customWidth="1"/>
    <col min="7" max="7" width="3.625" style="365" customWidth="1"/>
    <col min="8" max="8" width="5.75390625" style="365" customWidth="1"/>
    <col min="9" max="10" width="7.00390625" style="365" customWidth="1"/>
    <col min="11" max="11" width="6.50390625" style="365" customWidth="1"/>
    <col min="12" max="12" width="5.00390625" style="365" customWidth="1"/>
    <col min="13" max="13" width="5.75390625" style="365" customWidth="1"/>
    <col min="14" max="15" width="6.75390625" style="365" customWidth="1"/>
    <col min="16" max="16" width="6.00390625" style="365" customWidth="1"/>
    <col min="17" max="17" width="4.50390625" style="365" customWidth="1"/>
    <col min="18" max="18" width="5.875" style="365" customWidth="1"/>
    <col min="19" max="19" width="4.00390625" style="365" customWidth="1"/>
    <col min="20" max="20" width="23.50390625" style="365" customWidth="1"/>
    <col min="21" max="21" width="10.50390625" style="365" customWidth="1"/>
    <col min="22" max="22" width="6.75390625" style="365" customWidth="1"/>
    <col min="23" max="23" width="6.875" style="365" customWidth="1"/>
    <col min="24" max="24" width="6.375" style="365" customWidth="1"/>
    <col min="25" max="25" width="3.625" style="365" customWidth="1"/>
    <col min="26" max="26" width="5.75390625" style="365" customWidth="1"/>
    <col min="27" max="28" width="7.00390625" style="365" customWidth="1"/>
    <col min="29" max="29" width="6.50390625" style="365" customWidth="1"/>
    <col min="30" max="30" width="5.00390625" style="365" customWidth="1"/>
    <col min="31" max="31" width="5.75390625" style="365" customWidth="1"/>
    <col min="32" max="33" width="6.75390625" style="365" customWidth="1"/>
    <col min="34" max="34" width="6.00390625" style="365" customWidth="1"/>
    <col min="35" max="35" width="4.50390625" style="365" customWidth="1"/>
    <col min="36" max="36" width="5.875" style="365" customWidth="1"/>
    <col min="37" max="37" width="4.00390625" style="365" customWidth="1"/>
    <col min="38" max="38" width="23.50390625" style="365" customWidth="1"/>
    <col min="39" max="39" width="10.50390625" style="365" customWidth="1"/>
    <col min="40" max="40" width="6.75390625" style="365" customWidth="1"/>
    <col min="41" max="41" width="6.875" style="365" customWidth="1"/>
    <col min="42" max="42" width="6.375" style="365" customWidth="1"/>
    <col min="43" max="43" width="3.625" style="365" customWidth="1"/>
    <col min="44" max="44" width="5.75390625" style="365" customWidth="1"/>
    <col min="45" max="46" width="7.00390625" style="365" customWidth="1"/>
    <col min="47" max="47" width="6.50390625" style="365" customWidth="1"/>
    <col min="48" max="48" width="5.00390625" style="365" customWidth="1"/>
    <col min="49" max="49" width="5.75390625" style="365" customWidth="1"/>
    <col min="50" max="51" width="6.75390625" style="365" customWidth="1"/>
    <col min="52" max="52" width="6.00390625" style="365" customWidth="1"/>
    <col min="53" max="53" width="4.50390625" style="365" customWidth="1"/>
    <col min="54" max="54" width="5.875" style="365" customWidth="1"/>
    <col min="55" max="55" width="4.00390625" style="365" customWidth="1"/>
    <col min="56" max="56" width="23.50390625" style="365" customWidth="1"/>
    <col min="57" max="57" width="10.50390625" style="365" customWidth="1"/>
    <col min="58" max="58" width="6.75390625" style="365" customWidth="1"/>
    <col min="59" max="59" width="6.875" style="365" customWidth="1"/>
    <col min="60" max="60" width="6.375" style="365" customWidth="1"/>
    <col min="61" max="61" width="3.625" style="365" customWidth="1"/>
    <col min="62" max="62" width="5.75390625" style="365" customWidth="1"/>
    <col min="63" max="64" width="7.00390625" style="365" customWidth="1"/>
    <col min="65" max="65" width="6.50390625" style="365" customWidth="1"/>
    <col min="66" max="66" width="5.00390625" style="365" customWidth="1"/>
    <col min="67" max="67" width="5.75390625" style="365" customWidth="1"/>
    <col min="68" max="69" width="6.75390625" style="365" customWidth="1"/>
    <col min="70" max="70" width="6.00390625" style="365" customWidth="1"/>
    <col min="71" max="71" width="4.50390625" style="365" customWidth="1"/>
    <col min="72" max="72" width="5.875" style="365" customWidth="1"/>
    <col min="73" max="73" width="4.00390625" style="365" customWidth="1"/>
    <col min="74" max="74" width="23.50390625" style="365" customWidth="1"/>
    <col min="75" max="75" width="10.50390625" style="365" customWidth="1"/>
    <col min="76" max="76" width="6.75390625" style="365" customWidth="1"/>
    <col min="77" max="77" width="6.875" style="365" customWidth="1"/>
    <col min="78" max="78" width="6.375" style="365" customWidth="1"/>
    <col min="79" max="79" width="3.625" style="365" customWidth="1"/>
    <col min="80" max="80" width="5.75390625" style="365" customWidth="1"/>
    <col min="81" max="82" width="7.00390625" style="365" customWidth="1"/>
    <col min="83" max="83" width="6.50390625" style="365" customWidth="1"/>
    <col min="84" max="84" width="5.00390625" style="365" customWidth="1"/>
    <col min="85" max="85" width="5.75390625" style="365" customWidth="1"/>
    <col min="86" max="87" width="6.75390625" style="365" customWidth="1"/>
    <col min="88" max="88" width="6.00390625" style="365" customWidth="1"/>
    <col min="89" max="89" width="4.50390625" style="365" customWidth="1"/>
    <col min="90" max="90" width="5.875" style="365" customWidth="1"/>
    <col min="91" max="91" width="4.00390625" style="365" customWidth="1"/>
    <col min="92" max="92" width="23.50390625" style="365" customWidth="1"/>
    <col min="93" max="93" width="10.50390625" style="365" customWidth="1"/>
    <col min="94" max="94" width="6.75390625" style="365" customWidth="1"/>
    <col min="95" max="95" width="6.875" style="365" customWidth="1"/>
    <col min="96" max="96" width="6.375" style="365" customWidth="1"/>
    <col min="97" max="97" width="3.625" style="365" customWidth="1"/>
    <col min="98" max="98" width="5.75390625" style="365" customWidth="1"/>
    <col min="99" max="100" width="7.00390625" style="365" customWidth="1"/>
    <col min="101" max="101" width="6.50390625" style="365" customWidth="1"/>
    <col min="102" max="102" width="5.00390625" style="365" customWidth="1"/>
    <col min="103" max="103" width="5.75390625" style="365" customWidth="1"/>
    <col min="104" max="105" width="6.75390625" style="365" customWidth="1"/>
    <col min="106" max="106" width="6.00390625" style="365" customWidth="1"/>
    <col min="107" max="107" width="4.50390625" style="365" customWidth="1"/>
    <col min="108" max="108" width="5.875" style="365" customWidth="1"/>
    <col min="109" max="109" width="4.00390625" style="365" customWidth="1"/>
    <col min="110" max="110" width="23.50390625" style="365" customWidth="1"/>
    <col min="111" max="111" width="10.50390625" style="365" customWidth="1"/>
    <col min="112" max="112" width="6.75390625" style="365" customWidth="1"/>
    <col min="113" max="113" width="6.875" style="365" customWidth="1"/>
    <col min="114" max="114" width="6.375" style="365" customWidth="1"/>
    <col min="115" max="115" width="3.625" style="365" customWidth="1"/>
    <col min="116" max="116" width="5.75390625" style="365" customWidth="1"/>
    <col min="117" max="118" width="7.00390625" style="365" customWidth="1"/>
    <col min="119" max="119" width="6.50390625" style="365" customWidth="1"/>
    <col min="120" max="120" width="5.00390625" style="365" customWidth="1"/>
    <col min="121" max="121" width="5.75390625" style="365" customWidth="1"/>
    <col min="122" max="123" width="6.75390625" style="365" customWidth="1"/>
    <col min="124" max="124" width="6.00390625" style="365" customWidth="1"/>
    <col min="125" max="125" width="4.50390625" style="365" customWidth="1"/>
    <col min="126" max="126" width="5.875" style="365" customWidth="1"/>
    <col min="127" max="127" width="4.00390625" style="365" customWidth="1"/>
    <col min="128" max="128" width="23.50390625" style="365" customWidth="1"/>
    <col min="129" max="129" width="10.50390625" style="365" customWidth="1"/>
    <col min="130" max="130" width="6.75390625" style="365" customWidth="1"/>
    <col min="131" max="131" width="6.875" style="365" customWidth="1"/>
    <col min="132" max="132" width="6.375" style="365" customWidth="1"/>
    <col min="133" max="133" width="3.625" style="365" customWidth="1"/>
    <col min="134" max="134" width="5.75390625" style="365" customWidth="1"/>
    <col min="135" max="136" width="7.00390625" style="365" customWidth="1"/>
    <col min="137" max="137" width="6.50390625" style="365" customWidth="1"/>
    <col min="138" max="138" width="5.00390625" style="365" customWidth="1"/>
    <col min="139" max="139" width="5.75390625" style="365" customWidth="1"/>
    <col min="140" max="141" width="6.75390625" style="365" customWidth="1"/>
    <col min="142" max="142" width="6.00390625" style="365" customWidth="1"/>
    <col min="143" max="143" width="4.50390625" style="365" customWidth="1"/>
    <col min="144" max="144" width="5.875" style="365" customWidth="1"/>
    <col min="145" max="145" width="4.00390625" style="365" customWidth="1"/>
    <col min="146" max="146" width="23.50390625" style="365" customWidth="1"/>
    <col min="147" max="147" width="10.50390625" style="365" customWidth="1"/>
    <col min="148" max="148" width="6.75390625" style="365" customWidth="1"/>
    <col min="149" max="149" width="6.875" style="365" customWidth="1"/>
    <col min="150" max="150" width="6.375" style="365" customWidth="1"/>
    <col min="151" max="151" width="3.625" style="365" customWidth="1"/>
    <col min="152" max="152" width="5.75390625" style="365" customWidth="1"/>
    <col min="153" max="154" width="7.00390625" style="365" customWidth="1"/>
    <col min="155" max="155" width="6.50390625" style="365" customWidth="1"/>
    <col min="156" max="156" width="5.00390625" style="365" customWidth="1"/>
    <col min="157" max="157" width="5.75390625" style="365" customWidth="1"/>
    <col min="158" max="159" width="6.75390625" style="365" customWidth="1"/>
    <col min="160" max="160" width="6.00390625" style="365" customWidth="1"/>
    <col min="161" max="161" width="4.50390625" style="365" customWidth="1"/>
    <col min="162" max="162" width="5.875" style="365" customWidth="1"/>
    <col min="163" max="163" width="4.00390625" style="365" customWidth="1"/>
    <col min="164" max="164" width="23.50390625" style="365" customWidth="1"/>
    <col min="165" max="165" width="10.50390625" style="365" customWidth="1"/>
    <col min="166" max="166" width="6.75390625" style="365" customWidth="1"/>
    <col min="167" max="167" width="6.875" style="365" customWidth="1"/>
    <col min="168" max="168" width="6.375" style="365" customWidth="1"/>
    <col min="169" max="169" width="3.625" style="365" customWidth="1"/>
    <col min="170" max="170" width="5.75390625" style="365" customWidth="1"/>
    <col min="171" max="172" width="7.00390625" style="365" customWidth="1"/>
    <col min="173" max="173" width="6.50390625" style="365" customWidth="1"/>
    <col min="174" max="174" width="5.00390625" style="365" customWidth="1"/>
    <col min="175" max="175" width="5.75390625" style="365" customWidth="1"/>
    <col min="176" max="177" width="6.75390625" style="365" customWidth="1"/>
    <col min="178" max="178" width="6.00390625" style="365" customWidth="1"/>
    <col min="179" max="179" width="4.50390625" style="365" customWidth="1"/>
    <col min="180" max="180" width="5.875" style="365" customWidth="1"/>
    <col min="181" max="181" width="4.00390625" style="365" customWidth="1"/>
    <col min="182" max="182" width="23.50390625" style="365" customWidth="1"/>
    <col min="183" max="183" width="10.50390625" style="365" customWidth="1"/>
    <col min="184" max="184" width="6.75390625" style="365" customWidth="1"/>
    <col min="185" max="185" width="6.875" style="365" customWidth="1"/>
    <col min="186" max="186" width="6.375" style="365" customWidth="1"/>
    <col min="187" max="187" width="3.625" style="365" customWidth="1"/>
    <col min="188" max="188" width="5.75390625" style="365" customWidth="1"/>
    <col min="189" max="190" width="7.00390625" style="365" customWidth="1"/>
    <col min="191" max="191" width="6.50390625" style="365" customWidth="1"/>
    <col min="192" max="192" width="5.00390625" style="365" customWidth="1"/>
    <col min="193" max="193" width="5.75390625" style="365" customWidth="1"/>
    <col min="194" max="195" width="6.75390625" style="365" customWidth="1"/>
    <col min="196" max="196" width="6.00390625" style="365" customWidth="1"/>
    <col min="197" max="197" width="4.50390625" style="365" customWidth="1"/>
    <col min="198" max="198" width="5.875" style="365" customWidth="1"/>
    <col min="199" max="199" width="4.00390625" style="365" customWidth="1"/>
    <col min="200" max="200" width="23.50390625" style="365" customWidth="1"/>
    <col min="201" max="201" width="10.50390625" style="365" customWidth="1"/>
    <col min="202" max="202" width="6.75390625" style="365" customWidth="1"/>
    <col min="203" max="203" width="6.875" style="365" customWidth="1"/>
    <col min="204" max="204" width="6.375" style="365" customWidth="1"/>
    <col min="205" max="205" width="3.625" style="365" customWidth="1"/>
    <col min="206" max="206" width="5.75390625" style="365" customWidth="1"/>
    <col min="207" max="208" width="7.00390625" style="365" customWidth="1"/>
    <col min="209" max="209" width="6.50390625" style="365" customWidth="1"/>
    <col min="210" max="210" width="5.00390625" style="365" customWidth="1"/>
    <col min="211" max="211" width="5.75390625" style="365" customWidth="1"/>
    <col min="212" max="213" width="6.75390625" style="365" customWidth="1"/>
    <col min="214" max="214" width="6.00390625" style="365" customWidth="1"/>
    <col min="215" max="215" width="4.50390625" style="365" customWidth="1"/>
    <col min="216" max="216" width="5.875" style="365" customWidth="1"/>
    <col min="217" max="217" width="4.00390625" style="365" customWidth="1"/>
    <col min="218" max="218" width="23.50390625" style="365" customWidth="1"/>
    <col min="219" max="219" width="10.50390625" style="365" customWidth="1"/>
    <col min="220" max="220" width="6.75390625" style="365" customWidth="1"/>
    <col min="221" max="221" width="6.875" style="365" customWidth="1"/>
    <col min="222" max="222" width="6.375" style="365" customWidth="1"/>
    <col min="223" max="223" width="3.625" style="365" customWidth="1"/>
    <col min="224" max="224" width="5.75390625" style="365" customWidth="1"/>
    <col min="225" max="226" width="7.00390625" style="365" customWidth="1"/>
    <col min="227" max="227" width="6.50390625" style="365" customWidth="1"/>
    <col min="228" max="228" width="5.00390625" style="365" customWidth="1"/>
    <col min="229" max="229" width="5.75390625" style="365" customWidth="1"/>
    <col min="230" max="231" width="6.75390625" style="365" customWidth="1"/>
    <col min="232" max="232" width="6.00390625" style="365" customWidth="1"/>
    <col min="233" max="233" width="4.50390625" style="365" customWidth="1"/>
    <col min="234" max="234" width="5.875" style="365" customWidth="1"/>
    <col min="235" max="235" width="4.00390625" style="365" customWidth="1"/>
    <col min="236" max="236" width="23.50390625" style="365" customWidth="1"/>
    <col min="237" max="237" width="10.50390625" style="365" customWidth="1"/>
    <col min="238" max="238" width="6.75390625" style="365" customWidth="1"/>
    <col min="239" max="239" width="6.875" style="365" customWidth="1"/>
    <col min="240" max="240" width="6.375" style="365" customWidth="1"/>
    <col min="241" max="241" width="3.625" style="365" customWidth="1"/>
    <col min="242" max="242" width="5.75390625" style="365" customWidth="1"/>
    <col min="243" max="244" width="7.00390625" style="365" customWidth="1"/>
    <col min="245" max="245" width="6.50390625" style="365" customWidth="1"/>
    <col min="246" max="246" width="5.00390625" style="365" customWidth="1"/>
    <col min="247" max="247" width="5.75390625" style="365" customWidth="1"/>
    <col min="248" max="249" width="6.75390625" style="365" customWidth="1"/>
    <col min="250" max="250" width="6.00390625" style="365" customWidth="1"/>
    <col min="251" max="251" width="4.50390625" style="365" customWidth="1"/>
    <col min="252" max="252" width="5.875" style="365" customWidth="1"/>
    <col min="253" max="16384" width="9.00390625" style="365" customWidth="1"/>
  </cols>
  <sheetData>
    <row r="1" spans="16:250" ht="13.5">
      <c r="P1" s="365" t="s">
        <v>930</v>
      </c>
      <c r="AH1" s="365" t="s">
        <v>930</v>
      </c>
      <c r="AZ1" s="365" t="s">
        <v>930</v>
      </c>
      <c r="BR1" s="365" t="s">
        <v>930</v>
      </c>
      <c r="CJ1" s="365" t="s">
        <v>930</v>
      </c>
      <c r="DB1" s="365" t="s">
        <v>930</v>
      </c>
      <c r="DT1" s="365" t="s">
        <v>930</v>
      </c>
      <c r="EL1" s="365" t="s">
        <v>930</v>
      </c>
      <c r="FD1" s="365" t="s">
        <v>930</v>
      </c>
      <c r="FV1" s="365" t="s">
        <v>930</v>
      </c>
      <c r="GN1" s="365" t="s">
        <v>930</v>
      </c>
      <c r="HF1" s="365" t="s">
        <v>930</v>
      </c>
      <c r="HX1" s="365" t="s">
        <v>930</v>
      </c>
      <c r="IP1" s="365" t="s">
        <v>930</v>
      </c>
    </row>
    <row r="2" spans="3:252" ht="26.25" customHeight="1">
      <c r="C2" s="1536" t="s">
        <v>931</v>
      </c>
      <c r="D2" s="1537"/>
      <c r="E2" s="1537"/>
      <c r="F2" s="1537"/>
      <c r="G2" s="1537"/>
      <c r="H2" s="1537"/>
      <c r="I2" s="1537"/>
      <c r="J2" s="1537"/>
      <c r="K2" s="1537"/>
      <c r="L2" s="366"/>
      <c r="M2" s="366"/>
      <c r="N2" s="366"/>
      <c r="O2" s="366"/>
      <c r="P2" s="366"/>
      <c r="Q2" s="366"/>
      <c r="R2" s="366"/>
      <c r="U2" s="1536" t="s">
        <v>931</v>
      </c>
      <c r="V2" s="1537"/>
      <c r="W2" s="1537"/>
      <c r="X2" s="1537"/>
      <c r="Y2" s="1537"/>
      <c r="Z2" s="1537"/>
      <c r="AA2" s="1537"/>
      <c r="AB2" s="1537"/>
      <c r="AC2" s="1537"/>
      <c r="AD2" s="366"/>
      <c r="AE2" s="366"/>
      <c r="AF2" s="366"/>
      <c r="AG2" s="366"/>
      <c r="AH2" s="366"/>
      <c r="AI2" s="366"/>
      <c r="AJ2" s="366"/>
      <c r="AM2" s="1536" t="s">
        <v>931</v>
      </c>
      <c r="AN2" s="1537"/>
      <c r="AO2" s="1537"/>
      <c r="AP2" s="1537"/>
      <c r="AQ2" s="1537"/>
      <c r="AR2" s="1537"/>
      <c r="AS2" s="1537"/>
      <c r="AT2" s="1537"/>
      <c r="AU2" s="1537"/>
      <c r="AV2" s="366"/>
      <c r="AW2" s="366"/>
      <c r="AX2" s="366"/>
      <c r="AY2" s="366"/>
      <c r="AZ2" s="366"/>
      <c r="BA2" s="366"/>
      <c r="BB2" s="366"/>
      <c r="BE2" s="1536" t="s">
        <v>931</v>
      </c>
      <c r="BF2" s="1537"/>
      <c r="BG2" s="1537"/>
      <c r="BH2" s="1537"/>
      <c r="BI2" s="1537"/>
      <c r="BJ2" s="1537"/>
      <c r="BK2" s="1537"/>
      <c r="BL2" s="1537"/>
      <c r="BM2" s="1537"/>
      <c r="BN2" s="366"/>
      <c r="BO2" s="366"/>
      <c r="BP2" s="366"/>
      <c r="BQ2" s="366"/>
      <c r="BR2" s="366"/>
      <c r="BS2" s="366"/>
      <c r="BT2" s="366"/>
      <c r="BW2" s="1536" t="s">
        <v>931</v>
      </c>
      <c r="BX2" s="1537"/>
      <c r="BY2" s="1537"/>
      <c r="BZ2" s="1537"/>
      <c r="CA2" s="1537"/>
      <c r="CB2" s="1537"/>
      <c r="CC2" s="1537"/>
      <c r="CD2" s="1537"/>
      <c r="CE2" s="1537"/>
      <c r="CF2" s="366"/>
      <c r="CG2" s="366"/>
      <c r="CH2" s="366"/>
      <c r="CI2" s="366"/>
      <c r="CJ2" s="366"/>
      <c r="CK2" s="366"/>
      <c r="CL2" s="366"/>
      <c r="CO2" s="1536" t="s">
        <v>931</v>
      </c>
      <c r="CP2" s="1537"/>
      <c r="CQ2" s="1537"/>
      <c r="CR2" s="1537"/>
      <c r="CS2" s="1537"/>
      <c r="CT2" s="1537"/>
      <c r="CU2" s="1537"/>
      <c r="CV2" s="1537"/>
      <c r="CW2" s="1537"/>
      <c r="CX2" s="366"/>
      <c r="CY2" s="366"/>
      <c r="CZ2" s="366"/>
      <c r="DA2" s="366"/>
      <c r="DB2" s="366"/>
      <c r="DC2" s="366"/>
      <c r="DD2" s="366"/>
      <c r="DG2" s="1536" t="s">
        <v>931</v>
      </c>
      <c r="DH2" s="1537"/>
      <c r="DI2" s="1537"/>
      <c r="DJ2" s="1537"/>
      <c r="DK2" s="1537"/>
      <c r="DL2" s="1537"/>
      <c r="DM2" s="1537"/>
      <c r="DN2" s="1537"/>
      <c r="DO2" s="1537"/>
      <c r="DP2" s="366"/>
      <c r="DQ2" s="366"/>
      <c r="DR2" s="366"/>
      <c r="DS2" s="366"/>
      <c r="DT2" s="366"/>
      <c r="DU2" s="366"/>
      <c r="DV2" s="366"/>
      <c r="DY2" s="1536" t="s">
        <v>931</v>
      </c>
      <c r="DZ2" s="1537"/>
      <c r="EA2" s="1537"/>
      <c r="EB2" s="1537"/>
      <c r="EC2" s="1537"/>
      <c r="ED2" s="1537"/>
      <c r="EE2" s="1537"/>
      <c r="EF2" s="1537"/>
      <c r="EG2" s="1537"/>
      <c r="EH2" s="366"/>
      <c r="EI2" s="366"/>
      <c r="EJ2" s="366"/>
      <c r="EK2" s="366"/>
      <c r="EL2" s="366"/>
      <c r="EM2" s="366"/>
      <c r="EN2" s="366"/>
      <c r="EQ2" s="1536" t="s">
        <v>931</v>
      </c>
      <c r="ER2" s="1537"/>
      <c r="ES2" s="1537"/>
      <c r="ET2" s="1537"/>
      <c r="EU2" s="1537"/>
      <c r="EV2" s="1537"/>
      <c r="EW2" s="1537"/>
      <c r="EX2" s="1537"/>
      <c r="EY2" s="1537"/>
      <c r="EZ2" s="366"/>
      <c r="FA2" s="366"/>
      <c r="FB2" s="366"/>
      <c r="FC2" s="366"/>
      <c r="FD2" s="366"/>
      <c r="FE2" s="366"/>
      <c r="FF2" s="366"/>
      <c r="FI2" s="1536" t="s">
        <v>931</v>
      </c>
      <c r="FJ2" s="1537"/>
      <c r="FK2" s="1537"/>
      <c r="FL2" s="1537"/>
      <c r="FM2" s="1537"/>
      <c r="FN2" s="1537"/>
      <c r="FO2" s="1537"/>
      <c r="FP2" s="1537"/>
      <c r="FQ2" s="1537"/>
      <c r="FR2" s="366"/>
      <c r="FS2" s="366"/>
      <c r="FT2" s="366"/>
      <c r="FU2" s="366"/>
      <c r="FV2" s="366"/>
      <c r="FW2" s="366"/>
      <c r="FX2" s="366"/>
      <c r="GA2" s="1536" t="s">
        <v>931</v>
      </c>
      <c r="GB2" s="1537"/>
      <c r="GC2" s="1537"/>
      <c r="GD2" s="1537"/>
      <c r="GE2" s="1537"/>
      <c r="GF2" s="1537"/>
      <c r="GG2" s="1537"/>
      <c r="GH2" s="1537"/>
      <c r="GI2" s="1537"/>
      <c r="GJ2" s="366"/>
      <c r="GK2" s="366"/>
      <c r="GL2" s="366"/>
      <c r="GM2" s="366"/>
      <c r="GN2" s="366"/>
      <c r="GO2" s="366"/>
      <c r="GP2" s="366"/>
      <c r="GS2" s="1536" t="s">
        <v>931</v>
      </c>
      <c r="GT2" s="1537"/>
      <c r="GU2" s="1537"/>
      <c r="GV2" s="1537"/>
      <c r="GW2" s="1537"/>
      <c r="GX2" s="1537"/>
      <c r="GY2" s="1537"/>
      <c r="GZ2" s="1537"/>
      <c r="HA2" s="1537"/>
      <c r="HB2" s="366"/>
      <c r="HC2" s="366"/>
      <c r="HD2" s="366"/>
      <c r="HE2" s="366"/>
      <c r="HF2" s="366"/>
      <c r="HG2" s="366"/>
      <c r="HH2" s="366"/>
      <c r="HK2" s="1536" t="s">
        <v>931</v>
      </c>
      <c r="HL2" s="1537"/>
      <c r="HM2" s="1537"/>
      <c r="HN2" s="1537"/>
      <c r="HO2" s="1537"/>
      <c r="HP2" s="1537"/>
      <c r="HQ2" s="1537"/>
      <c r="HR2" s="1537"/>
      <c r="HS2" s="1537"/>
      <c r="HT2" s="366"/>
      <c r="HU2" s="366"/>
      <c r="HV2" s="366"/>
      <c r="HW2" s="366"/>
      <c r="HX2" s="366"/>
      <c r="HY2" s="366"/>
      <c r="HZ2" s="366"/>
      <c r="IC2" s="1536" t="s">
        <v>931</v>
      </c>
      <c r="ID2" s="1537"/>
      <c r="IE2" s="1537"/>
      <c r="IF2" s="1537"/>
      <c r="IG2" s="1537"/>
      <c r="IH2" s="1537"/>
      <c r="II2" s="1537"/>
      <c r="IJ2" s="1537"/>
      <c r="IK2" s="1537"/>
      <c r="IL2" s="366"/>
      <c r="IM2" s="366"/>
      <c r="IN2" s="366"/>
      <c r="IO2" s="366"/>
      <c r="IP2" s="366"/>
      <c r="IQ2" s="366"/>
      <c r="IR2" s="366"/>
    </row>
    <row r="3" ht="27.75" customHeight="1" thickBot="1"/>
    <row r="4" spans="1:252" ht="27.75" customHeight="1" thickBot="1">
      <c r="A4" s="1219" t="s">
        <v>825</v>
      </c>
      <c r="B4" s="1235"/>
      <c r="C4" s="1219" t="str">
        <f>'基本事項記入ｼｰﾄ'!$C$29</f>
        <v>**</v>
      </c>
      <c r="D4" s="1220"/>
      <c r="E4" s="1235"/>
      <c r="F4" s="138"/>
      <c r="G4" s="138"/>
      <c r="H4" s="138"/>
      <c r="I4" s="138"/>
      <c r="J4" s="138"/>
      <c r="K4" s="138"/>
      <c r="L4" s="138"/>
      <c r="M4" s="138"/>
      <c r="N4" s="138"/>
      <c r="O4" s="138"/>
      <c r="P4" s="138"/>
      <c r="Q4" s="138"/>
      <c r="R4" s="138"/>
      <c r="S4" s="1219" t="s">
        <v>825</v>
      </c>
      <c r="T4" s="1235"/>
      <c r="U4" s="1219" t="str">
        <f>'基本事項記入ｼｰﾄ'!$C$29</f>
        <v>**</v>
      </c>
      <c r="V4" s="1220"/>
      <c r="W4" s="1235"/>
      <c r="X4" s="138"/>
      <c r="Y4" s="138"/>
      <c r="Z4" s="138"/>
      <c r="AA4" s="138"/>
      <c r="AB4" s="138"/>
      <c r="AC4" s="138"/>
      <c r="AD4" s="138"/>
      <c r="AE4" s="138"/>
      <c r="AF4" s="138"/>
      <c r="AG4" s="138"/>
      <c r="AH4" s="138"/>
      <c r="AI4" s="138"/>
      <c r="AJ4" s="138"/>
      <c r="AK4" s="1219" t="s">
        <v>825</v>
      </c>
      <c r="AL4" s="1235"/>
      <c r="AM4" s="1219" t="str">
        <f>'基本事項記入ｼｰﾄ'!$C$29</f>
        <v>**</v>
      </c>
      <c r="AN4" s="1220"/>
      <c r="AO4" s="1235"/>
      <c r="AP4" s="138"/>
      <c r="AQ4" s="138"/>
      <c r="AR4" s="138"/>
      <c r="AS4" s="138"/>
      <c r="AT4" s="138"/>
      <c r="AU4" s="138"/>
      <c r="AV4" s="138"/>
      <c r="AW4" s="138"/>
      <c r="AX4" s="138"/>
      <c r="AY4" s="138"/>
      <c r="AZ4" s="138"/>
      <c r="BA4" s="138"/>
      <c r="BB4" s="138"/>
      <c r="BC4" s="1219" t="s">
        <v>825</v>
      </c>
      <c r="BD4" s="1235"/>
      <c r="BE4" s="1219" t="str">
        <f>'基本事項記入ｼｰﾄ'!$C$29</f>
        <v>**</v>
      </c>
      <c r="BF4" s="1220"/>
      <c r="BG4" s="1235"/>
      <c r="BH4" s="138"/>
      <c r="BI4" s="138"/>
      <c r="BJ4" s="138"/>
      <c r="BK4" s="138"/>
      <c r="BL4" s="138"/>
      <c r="BM4" s="138"/>
      <c r="BN4" s="138"/>
      <c r="BO4" s="138"/>
      <c r="BP4" s="138"/>
      <c r="BQ4" s="138"/>
      <c r="BR4" s="138"/>
      <c r="BS4" s="138"/>
      <c r="BT4" s="138"/>
      <c r="BU4" s="1219" t="s">
        <v>825</v>
      </c>
      <c r="BV4" s="1235"/>
      <c r="BW4" s="1219" t="str">
        <f>'基本事項記入ｼｰﾄ'!$C$29</f>
        <v>**</v>
      </c>
      <c r="BX4" s="1220"/>
      <c r="BY4" s="1235"/>
      <c r="BZ4" s="138"/>
      <c r="CA4" s="138"/>
      <c r="CB4" s="138"/>
      <c r="CC4" s="138"/>
      <c r="CD4" s="138"/>
      <c r="CE4" s="138"/>
      <c r="CF4" s="138"/>
      <c r="CG4" s="138"/>
      <c r="CH4" s="138"/>
      <c r="CI4" s="138"/>
      <c r="CJ4" s="138"/>
      <c r="CK4" s="138"/>
      <c r="CL4" s="138"/>
      <c r="CM4" s="1219" t="s">
        <v>825</v>
      </c>
      <c r="CN4" s="1235"/>
      <c r="CO4" s="1219" t="str">
        <f>'基本事項記入ｼｰﾄ'!$C$29</f>
        <v>**</v>
      </c>
      <c r="CP4" s="1220"/>
      <c r="CQ4" s="1235"/>
      <c r="CR4" s="138"/>
      <c r="CS4" s="138"/>
      <c r="CT4" s="138"/>
      <c r="CU4" s="138"/>
      <c r="CV4" s="138"/>
      <c r="CW4" s="138"/>
      <c r="CX4" s="138"/>
      <c r="CY4" s="138"/>
      <c r="CZ4" s="138"/>
      <c r="DA4" s="138"/>
      <c r="DB4" s="138"/>
      <c r="DC4" s="138"/>
      <c r="DD4" s="138"/>
      <c r="DE4" s="1219" t="s">
        <v>825</v>
      </c>
      <c r="DF4" s="1235"/>
      <c r="DG4" s="1219" t="str">
        <f>'基本事項記入ｼｰﾄ'!$C$29</f>
        <v>**</v>
      </c>
      <c r="DH4" s="1220"/>
      <c r="DI4" s="1235"/>
      <c r="DJ4" s="138"/>
      <c r="DK4" s="138"/>
      <c r="DL4" s="138"/>
      <c r="DM4" s="138"/>
      <c r="DN4" s="138"/>
      <c r="DO4" s="138"/>
      <c r="DP4" s="138"/>
      <c r="DQ4" s="138"/>
      <c r="DR4" s="138"/>
      <c r="DS4" s="138"/>
      <c r="DT4" s="138"/>
      <c r="DU4" s="138"/>
      <c r="DV4" s="138"/>
      <c r="DW4" s="1219" t="s">
        <v>825</v>
      </c>
      <c r="DX4" s="1235"/>
      <c r="DY4" s="1219" t="str">
        <f>'基本事項記入ｼｰﾄ'!$C$29</f>
        <v>**</v>
      </c>
      <c r="DZ4" s="1220"/>
      <c r="EA4" s="1235"/>
      <c r="EB4" s="138"/>
      <c r="EC4" s="138"/>
      <c r="ED4" s="138"/>
      <c r="EE4" s="138"/>
      <c r="EF4" s="138"/>
      <c r="EG4" s="138"/>
      <c r="EH4" s="138"/>
      <c r="EI4" s="138"/>
      <c r="EJ4" s="138"/>
      <c r="EK4" s="138"/>
      <c r="EL4" s="138"/>
      <c r="EM4" s="138"/>
      <c r="EN4" s="138"/>
      <c r="EO4" s="1219" t="s">
        <v>825</v>
      </c>
      <c r="EP4" s="1235"/>
      <c r="EQ4" s="1219" t="str">
        <f>'基本事項記入ｼｰﾄ'!$C$29</f>
        <v>**</v>
      </c>
      <c r="ER4" s="1220"/>
      <c r="ES4" s="1235"/>
      <c r="ET4" s="138"/>
      <c r="EU4" s="138"/>
      <c r="EV4" s="138"/>
      <c r="EW4" s="138"/>
      <c r="EX4" s="138"/>
      <c r="EY4" s="138"/>
      <c r="EZ4" s="138"/>
      <c r="FA4" s="138"/>
      <c r="FB4" s="138"/>
      <c r="FC4" s="138"/>
      <c r="FD4" s="138"/>
      <c r="FE4" s="138"/>
      <c r="FF4" s="138"/>
      <c r="FG4" s="1219" t="s">
        <v>825</v>
      </c>
      <c r="FH4" s="1235"/>
      <c r="FI4" s="1219" t="str">
        <f>'基本事項記入ｼｰﾄ'!$C$29</f>
        <v>**</v>
      </c>
      <c r="FJ4" s="1220"/>
      <c r="FK4" s="1235"/>
      <c r="FL4" s="138"/>
      <c r="FM4" s="138"/>
      <c r="FN4" s="138"/>
      <c r="FO4" s="138"/>
      <c r="FP4" s="138"/>
      <c r="FQ4" s="138"/>
      <c r="FR4" s="138"/>
      <c r="FS4" s="138"/>
      <c r="FT4" s="138"/>
      <c r="FU4" s="138"/>
      <c r="FV4" s="138"/>
      <c r="FW4" s="138"/>
      <c r="FX4" s="138"/>
      <c r="FY4" s="1219" t="s">
        <v>825</v>
      </c>
      <c r="FZ4" s="1235"/>
      <c r="GA4" s="1219" t="str">
        <f>'基本事項記入ｼｰﾄ'!$C$29</f>
        <v>**</v>
      </c>
      <c r="GB4" s="1220"/>
      <c r="GC4" s="1235"/>
      <c r="GD4" s="138"/>
      <c r="GE4" s="138"/>
      <c r="GF4" s="138"/>
      <c r="GG4" s="138"/>
      <c r="GH4" s="138"/>
      <c r="GI4" s="138"/>
      <c r="GJ4" s="138"/>
      <c r="GK4" s="138"/>
      <c r="GL4" s="138"/>
      <c r="GM4" s="138"/>
      <c r="GN4" s="138"/>
      <c r="GO4" s="138"/>
      <c r="GP4" s="138"/>
      <c r="GQ4" s="1219" t="s">
        <v>825</v>
      </c>
      <c r="GR4" s="1235"/>
      <c r="GS4" s="1219" t="str">
        <f>'基本事項記入ｼｰﾄ'!$C$29</f>
        <v>**</v>
      </c>
      <c r="GT4" s="1220"/>
      <c r="GU4" s="1235"/>
      <c r="GV4" s="138"/>
      <c r="GW4" s="138"/>
      <c r="GX4" s="138"/>
      <c r="GY4" s="138"/>
      <c r="GZ4" s="138"/>
      <c r="HA4" s="138"/>
      <c r="HB4" s="138"/>
      <c r="HC4" s="138"/>
      <c r="HD4" s="138"/>
      <c r="HE4" s="138"/>
      <c r="HF4" s="138"/>
      <c r="HG4" s="138"/>
      <c r="HH4" s="138"/>
      <c r="HI4" s="1219" t="s">
        <v>825</v>
      </c>
      <c r="HJ4" s="1235"/>
      <c r="HK4" s="1219" t="str">
        <f>'基本事項記入ｼｰﾄ'!$C$29</f>
        <v>**</v>
      </c>
      <c r="HL4" s="1220"/>
      <c r="HM4" s="1235"/>
      <c r="HN4" s="138"/>
      <c r="HO4" s="138"/>
      <c r="HP4" s="138"/>
      <c r="HQ4" s="138"/>
      <c r="HR4" s="138"/>
      <c r="HS4" s="138"/>
      <c r="HT4" s="138"/>
      <c r="HU4" s="138"/>
      <c r="HV4" s="138"/>
      <c r="HW4" s="138"/>
      <c r="HX4" s="138"/>
      <c r="HY4" s="138"/>
      <c r="HZ4" s="138"/>
      <c r="IA4" s="1219" t="s">
        <v>825</v>
      </c>
      <c r="IB4" s="1235"/>
      <c r="IC4" s="1219" t="str">
        <f>'基本事項記入ｼｰﾄ'!$C$29</f>
        <v>**</v>
      </c>
      <c r="ID4" s="1220"/>
      <c r="IE4" s="1235"/>
      <c r="IF4" s="138"/>
      <c r="IG4" s="138"/>
      <c r="IH4" s="138"/>
      <c r="II4" s="138"/>
      <c r="IJ4" s="138"/>
      <c r="IK4" s="138"/>
      <c r="IL4" s="138"/>
      <c r="IM4" s="138"/>
      <c r="IN4" s="138"/>
      <c r="IO4" s="138"/>
      <c r="IP4" s="138"/>
      <c r="IQ4" s="138"/>
      <c r="IR4" s="138"/>
    </row>
    <row r="5" spans="1:252" ht="27.75" customHeight="1">
      <c r="A5" s="1538" t="s">
        <v>1183</v>
      </c>
      <c r="B5" s="1248"/>
      <c r="C5" s="1248"/>
      <c r="D5" s="1248"/>
      <c r="E5" s="1248"/>
      <c r="F5" s="1248"/>
      <c r="G5" s="1248"/>
      <c r="H5" s="1243"/>
      <c r="I5" s="1248" t="s">
        <v>1184</v>
      </c>
      <c r="J5" s="1248"/>
      <c r="K5" s="1248"/>
      <c r="L5" s="1248"/>
      <c r="M5" s="1248"/>
      <c r="N5" s="1248"/>
      <c r="O5" s="1248"/>
      <c r="P5" s="1248"/>
      <c r="Q5" s="1248"/>
      <c r="R5" s="1249"/>
      <c r="S5" s="1538" t="s">
        <v>1183</v>
      </c>
      <c r="T5" s="1248"/>
      <c r="U5" s="1248"/>
      <c r="V5" s="1248"/>
      <c r="W5" s="1248"/>
      <c r="X5" s="1248"/>
      <c r="Y5" s="1248"/>
      <c r="Z5" s="1243"/>
      <c r="AA5" s="1248" t="s">
        <v>1184</v>
      </c>
      <c r="AB5" s="1248"/>
      <c r="AC5" s="1248"/>
      <c r="AD5" s="1248"/>
      <c r="AE5" s="1248"/>
      <c r="AF5" s="1248"/>
      <c r="AG5" s="1248"/>
      <c r="AH5" s="1248"/>
      <c r="AI5" s="1248"/>
      <c r="AJ5" s="1249"/>
      <c r="AK5" s="1538" t="s">
        <v>1183</v>
      </c>
      <c r="AL5" s="1248"/>
      <c r="AM5" s="1248"/>
      <c r="AN5" s="1248"/>
      <c r="AO5" s="1248"/>
      <c r="AP5" s="1248"/>
      <c r="AQ5" s="1248"/>
      <c r="AR5" s="1243"/>
      <c r="AS5" s="1248" t="s">
        <v>1184</v>
      </c>
      <c r="AT5" s="1248"/>
      <c r="AU5" s="1248"/>
      <c r="AV5" s="1248"/>
      <c r="AW5" s="1248"/>
      <c r="AX5" s="1248"/>
      <c r="AY5" s="1248"/>
      <c r="AZ5" s="1248"/>
      <c r="BA5" s="1248"/>
      <c r="BB5" s="1249"/>
      <c r="BC5" s="1538" t="s">
        <v>1183</v>
      </c>
      <c r="BD5" s="1248"/>
      <c r="BE5" s="1248"/>
      <c r="BF5" s="1248"/>
      <c r="BG5" s="1248"/>
      <c r="BH5" s="1248"/>
      <c r="BI5" s="1248"/>
      <c r="BJ5" s="1243"/>
      <c r="BK5" s="1248" t="s">
        <v>1184</v>
      </c>
      <c r="BL5" s="1248"/>
      <c r="BM5" s="1248"/>
      <c r="BN5" s="1248"/>
      <c r="BO5" s="1248"/>
      <c r="BP5" s="1248"/>
      <c r="BQ5" s="1248"/>
      <c r="BR5" s="1248"/>
      <c r="BS5" s="1248"/>
      <c r="BT5" s="1249"/>
      <c r="BU5" s="1538" t="s">
        <v>1183</v>
      </c>
      <c r="BV5" s="1248"/>
      <c r="BW5" s="1248"/>
      <c r="BX5" s="1248"/>
      <c r="BY5" s="1248"/>
      <c r="BZ5" s="1248"/>
      <c r="CA5" s="1248"/>
      <c r="CB5" s="1243"/>
      <c r="CC5" s="1248" t="s">
        <v>1184</v>
      </c>
      <c r="CD5" s="1248"/>
      <c r="CE5" s="1248"/>
      <c r="CF5" s="1248"/>
      <c r="CG5" s="1248"/>
      <c r="CH5" s="1248"/>
      <c r="CI5" s="1248"/>
      <c r="CJ5" s="1248"/>
      <c r="CK5" s="1248"/>
      <c r="CL5" s="1249"/>
      <c r="CM5" s="1538" t="s">
        <v>1183</v>
      </c>
      <c r="CN5" s="1248"/>
      <c r="CO5" s="1248"/>
      <c r="CP5" s="1248"/>
      <c r="CQ5" s="1248"/>
      <c r="CR5" s="1248"/>
      <c r="CS5" s="1248"/>
      <c r="CT5" s="1243"/>
      <c r="CU5" s="1248" t="s">
        <v>1184</v>
      </c>
      <c r="CV5" s="1248"/>
      <c r="CW5" s="1248"/>
      <c r="CX5" s="1248"/>
      <c r="CY5" s="1248"/>
      <c r="CZ5" s="1248"/>
      <c r="DA5" s="1248"/>
      <c r="DB5" s="1248"/>
      <c r="DC5" s="1248"/>
      <c r="DD5" s="1249"/>
      <c r="DE5" s="1538" t="s">
        <v>1183</v>
      </c>
      <c r="DF5" s="1248"/>
      <c r="DG5" s="1248"/>
      <c r="DH5" s="1248"/>
      <c r="DI5" s="1248"/>
      <c r="DJ5" s="1248"/>
      <c r="DK5" s="1248"/>
      <c r="DL5" s="1243"/>
      <c r="DM5" s="1248" t="s">
        <v>1184</v>
      </c>
      <c r="DN5" s="1248"/>
      <c r="DO5" s="1248"/>
      <c r="DP5" s="1248"/>
      <c r="DQ5" s="1248"/>
      <c r="DR5" s="1248"/>
      <c r="DS5" s="1248"/>
      <c r="DT5" s="1248"/>
      <c r="DU5" s="1248"/>
      <c r="DV5" s="1249"/>
      <c r="DW5" s="1538" t="s">
        <v>1183</v>
      </c>
      <c r="DX5" s="1248"/>
      <c r="DY5" s="1248"/>
      <c r="DZ5" s="1248"/>
      <c r="EA5" s="1248"/>
      <c r="EB5" s="1248"/>
      <c r="EC5" s="1248"/>
      <c r="ED5" s="1243"/>
      <c r="EE5" s="1248" t="s">
        <v>1184</v>
      </c>
      <c r="EF5" s="1248"/>
      <c r="EG5" s="1248"/>
      <c r="EH5" s="1248"/>
      <c r="EI5" s="1248"/>
      <c r="EJ5" s="1248"/>
      <c r="EK5" s="1248"/>
      <c r="EL5" s="1248"/>
      <c r="EM5" s="1248"/>
      <c r="EN5" s="1249"/>
      <c r="EO5" s="1538" t="s">
        <v>1183</v>
      </c>
      <c r="EP5" s="1248"/>
      <c r="EQ5" s="1248"/>
      <c r="ER5" s="1248"/>
      <c r="ES5" s="1248"/>
      <c r="ET5" s="1248"/>
      <c r="EU5" s="1248"/>
      <c r="EV5" s="1243"/>
      <c r="EW5" s="1248" t="s">
        <v>1184</v>
      </c>
      <c r="EX5" s="1248"/>
      <c r="EY5" s="1248"/>
      <c r="EZ5" s="1248"/>
      <c r="FA5" s="1248"/>
      <c r="FB5" s="1248"/>
      <c r="FC5" s="1248"/>
      <c r="FD5" s="1248"/>
      <c r="FE5" s="1248"/>
      <c r="FF5" s="1249"/>
      <c r="FG5" s="1538" t="s">
        <v>1183</v>
      </c>
      <c r="FH5" s="1248"/>
      <c r="FI5" s="1248"/>
      <c r="FJ5" s="1248"/>
      <c r="FK5" s="1248"/>
      <c r="FL5" s="1248"/>
      <c r="FM5" s="1248"/>
      <c r="FN5" s="1243"/>
      <c r="FO5" s="1248" t="s">
        <v>1184</v>
      </c>
      <c r="FP5" s="1248"/>
      <c r="FQ5" s="1248"/>
      <c r="FR5" s="1248"/>
      <c r="FS5" s="1248"/>
      <c r="FT5" s="1248"/>
      <c r="FU5" s="1248"/>
      <c r="FV5" s="1248"/>
      <c r="FW5" s="1248"/>
      <c r="FX5" s="1249"/>
      <c r="FY5" s="1538" t="s">
        <v>1183</v>
      </c>
      <c r="FZ5" s="1248"/>
      <c r="GA5" s="1248"/>
      <c r="GB5" s="1248"/>
      <c r="GC5" s="1248"/>
      <c r="GD5" s="1248"/>
      <c r="GE5" s="1248"/>
      <c r="GF5" s="1243"/>
      <c r="GG5" s="1248" t="s">
        <v>1184</v>
      </c>
      <c r="GH5" s="1248"/>
      <c r="GI5" s="1248"/>
      <c r="GJ5" s="1248"/>
      <c r="GK5" s="1248"/>
      <c r="GL5" s="1248"/>
      <c r="GM5" s="1248"/>
      <c r="GN5" s="1248"/>
      <c r="GO5" s="1248"/>
      <c r="GP5" s="1249"/>
      <c r="GQ5" s="1538" t="s">
        <v>1183</v>
      </c>
      <c r="GR5" s="1248"/>
      <c r="GS5" s="1248"/>
      <c r="GT5" s="1248"/>
      <c r="GU5" s="1248"/>
      <c r="GV5" s="1248"/>
      <c r="GW5" s="1248"/>
      <c r="GX5" s="1243"/>
      <c r="GY5" s="1248" t="s">
        <v>1184</v>
      </c>
      <c r="GZ5" s="1248"/>
      <c r="HA5" s="1248"/>
      <c r="HB5" s="1248"/>
      <c r="HC5" s="1248"/>
      <c r="HD5" s="1248"/>
      <c r="HE5" s="1248"/>
      <c r="HF5" s="1248"/>
      <c r="HG5" s="1248"/>
      <c r="HH5" s="1249"/>
      <c r="HI5" s="1538" t="s">
        <v>1183</v>
      </c>
      <c r="HJ5" s="1248"/>
      <c r="HK5" s="1248"/>
      <c r="HL5" s="1248"/>
      <c r="HM5" s="1248"/>
      <c r="HN5" s="1248"/>
      <c r="HO5" s="1248"/>
      <c r="HP5" s="1243"/>
      <c r="HQ5" s="1248" t="s">
        <v>1184</v>
      </c>
      <c r="HR5" s="1248"/>
      <c r="HS5" s="1248"/>
      <c r="HT5" s="1248"/>
      <c r="HU5" s="1248"/>
      <c r="HV5" s="1248"/>
      <c r="HW5" s="1248"/>
      <c r="HX5" s="1248"/>
      <c r="HY5" s="1248"/>
      <c r="HZ5" s="1249"/>
      <c r="IA5" s="1538" t="s">
        <v>1183</v>
      </c>
      <c r="IB5" s="1248"/>
      <c r="IC5" s="1248"/>
      <c r="ID5" s="1248"/>
      <c r="IE5" s="1248"/>
      <c r="IF5" s="1248"/>
      <c r="IG5" s="1248"/>
      <c r="IH5" s="1243"/>
      <c r="II5" s="1248" t="s">
        <v>1184</v>
      </c>
      <c r="IJ5" s="1248"/>
      <c r="IK5" s="1248"/>
      <c r="IL5" s="1248"/>
      <c r="IM5" s="1248"/>
      <c r="IN5" s="1248"/>
      <c r="IO5" s="1248"/>
      <c r="IP5" s="1248"/>
      <c r="IQ5" s="1248"/>
      <c r="IR5" s="1249"/>
    </row>
    <row r="6" spans="1:252" ht="27.75" customHeight="1" thickBot="1">
      <c r="A6" s="1539" t="s">
        <v>874</v>
      </c>
      <c r="B6" s="1540"/>
      <c r="C6" s="1541"/>
      <c r="D6" s="1542" t="s">
        <v>1185</v>
      </c>
      <c r="E6" s="1540"/>
      <c r="F6" s="1543" t="s">
        <v>1186</v>
      </c>
      <c r="G6" s="1543"/>
      <c r="H6" s="1544"/>
      <c r="I6" s="1545" t="s">
        <v>1188</v>
      </c>
      <c r="J6" s="1545"/>
      <c r="K6" s="1545"/>
      <c r="L6" s="1545"/>
      <c r="M6" s="1545"/>
      <c r="N6" s="1545"/>
      <c r="O6" s="1545"/>
      <c r="P6" s="1545"/>
      <c r="Q6" s="1545"/>
      <c r="R6" s="1546"/>
      <c r="S6" s="1539" t="s">
        <v>874</v>
      </c>
      <c r="T6" s="1540"/>
      <c r="U6" s="1541"/>
      <c r="V6" s="1542" t="s">
        <v>1185</v>
      </c>
      <c r="W6" s="1540"/>
      <c r="X6" s="1543" t="s">
        <v>1186</v>
      </c>
      <c r="Y6" s="1543"/>
      <c r="Z6" s="1544"/>
      <c r="AA6" s="1545" t="s">
        <v>1188</v>
      </c>
      <c r="AB6" s="1545"/>
      <c r="AC6" s="1545"/>
      <c r="AD6" s="1545"/>
      <c r="AE6" s="1545"/>
      <c r="AF6" s="1545"/>
      <c r="AG6" s="1545"/>
      <c r="AH6" s="1545"/>
      <c r="AI6" s="1545"/>
      <c r="AJ6" s="1546"/>
      <c r="AK6" s="1539" t="s">
        <v>874</v>
      </c>
      <c r="AL6" s="1540"/>
      <c r="AM6" s="1541"/>
      <c r="AN6" s="1542" t="s">
        <v>1185</v>
      </c>
      <c r="AO6" s="1540"/>
      <c r="AP6" s="1543" t="s">
        <v>1186</v>
      </c>
      <c r="AQ6" s="1543"/>
      <c r="AR6" s="1544"/>
      <c r="AS6" s="1545" t="s">
        <v>1188</v>
      </c>
      <c r="AT6" s="1545"/>
      <c r="AU6" s="1545"/>
      <c r="AV6" s="1545"/>
      <c r="AW6" s="1545"/>
      <c r="AX6" s="1545"/>
      <c r="AY6" s="1545"/>
      <c r="AZ6" s="1545"/>
      <c r="BA6" s="1545"/>
      <c r="BB6" s="1546"/>
      <c r="BC6" s="1539" t="s">
        <v>874</v>
      </c>
      <c r="BD6" s="1540"/>
      <c r="BE6" s="1541"/>
      <c r="BF6" s="1542" t="s">
        <v>1185</v>
      </c>
      <c r="BG6" s="1540"/>
      <c r="BH6" s="1543" t="s">
        <v>1186</v>
      </c>
      <c r="BI6" s="1543"/>
      <c r="BJ6" s="1544"/>
      <c r="BK6" s="1545" t="s">
        <v>1188</v>
      </c>
      <c r="BL6" s="1545"/>
      <c r="BM6" s="1545"/>
      <c r="BN6" s="1545"/>
      <c r="BO6" s="1545"/>
      <c r="BP6" s="1545"/>
      <c r="BQ6" s="1545"/>
      <c r="BR6" s="1545"/>
      <c r="BS6" s="1545"/>
      <c r="BT6" s="1546"/>
      <c r="BU6" s="1539" t="s">
        <v>874</v>
      </c>
      <c r="BV6" s="1540"/>
      <c r="BW6" s="1541"/>
      <c r="BX6" s="1542" t="s">
        <v>1185</v>
      </c>
      <c r="BY6" s="1540"/>
      <c r="BZ6" s="1543" t="s">
        <v>1186</v>
      </c>
      <c r="CA6" s="1543"/>
      <c r="CB6" s="1544"/>
      <c r="CC6" s="1545" t="s">
        <v>1188</v>
      </c>
      <c r="CD6" s="1545"/>
      <c r="CE6" s="1545"/>
      <c r="CF6" s="1545"/>
      <c r="CG6" s="1545"/>
      <c r="CH6" s="1545"/>
      <c r="CI6" s="1545"/>
      <c r="CJ6" s="1545"/>
      <c r="CK6" s="1545"/>
      <c r="CL6" s="1546"/>
      <c r="CM6" s="1539" t="s">
        <v>874</v>
      </c>
      <c r="CN6" s="1540"/>
      <c r="CO6" s="1541"/>
      <c r="CP6" s="1542" t="s">
        <v>1185</v>
      </c>
      <c r="CQ6" s="1540"/>
      <c r="CR6" s="1543" t="s">
        <v>1186</v>
      </c>
      <c r="CS6" s="1543"/>
      <c r="CT6" s="1544"/>
      <c r="CU6" s="1545" t="s">
        <v>1188</v>
      </c>
      <c r="CV6" s="1545"/>
      <c r="CW6" s="1545"/>
      <c r="CX6" s="1545"/>
      <c r="CY6" s="1545"/>
      <c r="CZ6" s="1545"/>
      <c r="DA6" s="1545"/>
      <c r="DB6" s="1545"/>
      <c r="DC6" s="1545"/>
      <c r="DD6" s="1546"/>
      <c r="DE6" s="1539" t="s">
        <v>874</v>
      </c>
      <c r="DF6" s="1540"/>
      <c r="DG6" s="1541"/>
      <c r="DH6" s="1542" t="s">
        <v>1185</v>
      </c>
      <c r="DI6" s="1540"/>
      <c r="DJ6" s="1543" t="s">
        <v>1186</v>
      </c>
      <c r="DK6" s="1543"/>
      <c r="DL6" s="1544"/>
      <c r="DM6" s="1545" t="s">
        <v>1188</v>
      </c>
      <c r="DN6" s="1545"/>
      <c r="DO6" s="1545"/>
      <c r="DP6" s="1545"/>
      <c r="DQ6" s="1545"/>
      <c r="DR6" s="1545"/>
      <c r="DS6" s="1545"/>
      <c r="DT6" s="1545"/>
      <c r="DU6" s="1545"/>
      <c r="DV6" s="1546"/>
      <c r="DW6" s="1539" t="s">
        <v>874</v>
      </c>
      <c r="DX6" s="1540"/>
      <c r="DY6" s="1541"/>
      <c r="DZ6" s="1542" t="s">
        <v>1185</v>
      </c>
      <c r="EA6" s="1540"/>
      <c r="EB6" s="1543" t="s">
        <v>1186</v>
      </c>
      <c r="EC6" s="1543"/>
      <c r="ED6" s="1544"/>
      <c r="EE6" s="1545" t="s">
        <v>1188</v>
      </c>
      <c r="EF6" s="1545"/>
      <c r="EG6" s="1545"/>
      <c r="EH6" s="1545"/>
      <c r="EI6" s="1545"/>
      <c r="EJ6" s="1545"/>
      <c r="EK6" s="1545"/>
      <c r="EL6" s="1545"/>
      <c r="EM6" s="1545"/>
      <c r="EN6" s="1546"/>
      <c r="EO6" s="1539" t="s">
        <v>874</v>
      </c>
      <c r="EP6" s="1540"/>
      <c r="EQ6" s="1541"/>
      <c r="ER6" s="1542" t="s">
        <v>1185</v>
      </c>
      <c r="ES6" s="1540"/>
      <c r="ET6" s="1543" t="s">
        <v>1186</v>
      </c>
      <c r="EU6" s="1543"/>
      <c r="EV6" s="1544"/>
      <c r="EW6" s="1545" t="s">
        <v>1188</v>
      </c>
      <c r="EX6" s="1545"/>
      <c r="EY6" s="1545"/>
      <c r="EZ6" s="1545"/>
      <c r="FA6" s="1545"/>
      <c r="FB6" s="1545"/>
      <c r="FC6" s="1545"/>
      <c r="FD6" s="1545"/>
      <c r="FE6" s="1545"/>
      <c r="FF6" s="1546"/>
      <c r="FG6" s="1539" t="s">
        <v>874</v>
      </c>
      <c r="FH6" s="1540"/>
      <c r="FI6" s="1541"/>
      <c r="FJ6" s="1542" t="s">
        <v>1185</v>
      </c>
      <c r="FK6" s="1540"/>
      <c r="FL6" s="1543" t="s">
        <v>1186</v>
      </c>
      <c r="FM6" s="1543"/>
      <c r="FN6" s="1544"/>
      <c r="FO6" s="1545" t="s">
        <v>1188</v>
      </c>
      <c r="FP6" s="1545"/>
      <c r="FQ6" s="1545"/>
      <c r="FR6" s="1545"/>
      <c r="FS6" s="1545"/>
      <c r="FT6" s="1545"/>
      <c r="FU6" s="1545"/>
      <c r="FV6" s="1545"/>
      <c r="FW6" s="1545"/>
      <c r="FX6" s="1546"/>
      <c r="FY6" s="1539" t="s">
        <v>874</v>
      </c>
      <c r="FZ6" s="1540"/>
      <c r="GA6" s="1541"/>
      <c r="GB6" s="1542" t="s">
        <v>1185</v>
      </c>
      <c r="GC6" s="1540"/>
      <c r="GD6" s="1543" t="s">
        <v>1186</v>
      </c>
      <c r="GE6" s="1543"/>
      <c r="GF6" s="1544"/>
      <c r="GG6" s="1545" t="s">
        <v>1188</v>
      </c>
      <c r="GH6" s="1545"/>
      <c r="GI6" s="1545"/>
      <c r="GJ6" s="1545"/>
      <c r="GK6" s="1545"/>
      <c r="GL6" s="1545"/>
      <c r="GM6" s="1545"/>
      <c r="GN6" s="1545"/>
      <c r="GO6" s="1545"/>
      <c r="GP6" s="1546"/>
      <c r="GQ6" s="1539" t="s">
        <v>874</v>
      </c>
      <c r="GR6" s="1540"/>
      <c r="GS6" s="1541"/>
      <c r="GT6" s="1542" t="s">
        <v>1185</v>
      </c>
      <c r="GU6" s="1540"/>
      <c r="GV6" s="1543" t="s">
        <v>1186</v>
      </c>
      <c r="GW6" s="1543"/>
      <c r="GX6" s="1544"/>
      <c r="GY6" s="1545" t="s">
        <v>1188</v>
      </c>
      <c r="GZ6" s="1545"/>
      <c r="HA6" s="1545"/>
      <c r="HB6" s="1545"/>
      <c r="HC6" s="1545"/>
      <c r="HD6" s="1545"/>
      <c r="HE6" s="1545"/>
      <c r="HF6" s="1545"/>
      <c r="HG6" s="1545"/>
      <c r="HH6" s="1546"/>
      <c r="HI6" s="1539" t="s">
        <v>874</v>
      </c>
      <c r="HJ6" s="1540"/>
      <c r="HK6" s="1541"/>
      <c r="HL6" s="1542" t="s">
        <v>1185</v>
      </c>
      <c r="HM6" s="1540"/>
      <c r="HN6" s="1543" t="s">
        <v>1186</v>
      </c>
      <c r="HO6" s="1543"/>
      <c r="HP6" s="1544"/>
      <c r="HQ6" s="1545" t="s">
        <v>1188</v>
      </c>
      <c r="HR6" s="1545"/>
      <c r="HS6" s="1545"/>
      <c r="HT6" s="1545"/>
      <c r="HU6" s="1545"/>
      <c r="HV6" s="1545"/>
      <c r="HW6" s="1545"/>
      <c r="HX6" s="1545"/>
      <c r="HY6" s="1545"/>
      <c r="HZ6" s="1546"/>
      <c r="IA6" s="1539" t="s">
        <v>874</v>
      </c>
      <c r="IB6" s="1540"/>
      <c r="IC6" s="1541"/>
      <c r="ID6" s="1542" t="s">
        <v>1185</v>
      </c>
      <c r="IE6" s="1540"/>
      <c r="IF6" s="1543" t="s">
        <v>1186</v>
      </c>
      <c r="IG6" s="1543"/>
      <c r="IH6" s="1544"/>
      <c r="II6" s="1545" t="s">
        <v>1188</v>
      </c>
      <c r="IJ6" s="1545"/>
      <c r="IK6" s="1545"/>
      <c r="IL6" s="1545"/>
      <c r="IM6" s="1545"/>
      <c r="IN6" s="1545"/>
      <c r="IO6" s="1545"/>
      <c r="IP6" s="1545"/>
      <c r="IQ6" s="1545"/>
      <c r="IR6" s="1546"/>
    </row>
    <row r="7" spans="1:252" ht="27.75" customHeight="1" thickTop="1">
      <c r="A7" s="1561" t="s">
        <v>1189</v>
      </c>
      <c r="B7" s="1562"/>
      <c r="C7" s="370" t="s">
        <v>1190</v>
      </c>
      <c r="D7" s="1599"/>
      <c r="E7" s="1600"/>
      <c r="F7" s="1564" t="s">
        <v>1308</v>
      </c>
      <c r="G7" s="1564"/>
      <c r="H7" s="1601"/>
      <c r="I7" s="1545"/>
      <c r="J7" s="1545"/>
      <c r="K7" s="1545"/>
      <c r="L7" s="1545"/>
      <c r="M7" s="1545"/>
      <c r="N7" s="1545"/>
      <c r="O7" s="1545"/>
      <c r="P7" s="1545"/>
      <c r="Q7" s="1545"/>
      <c r="R7" s="1546"/>
      <c r="S7" s="1561" t="s">
        <v>1189</v>
      </c>
      <c r="T7" s="1562"/>
      <c r="U7" s="370" t="s">
        <v>1190</v>
      </c>
      <c r="V7" s="1599"/>
      <c r="W7" s="1600"/>
      <c r="X7" s="1564" t="s">
        <v>209</v>
      </c>
      <c r="Y7" s="1564"/>
      <c r="Z7" s="1601"/>
      <c r="AA7" s="1545"/>
      <c r="AB7" s="1545"/>
      <c r="AC7" s="1545"/>
      <c r="AD7" s="1545"/>
      <c r="AE7" s="1545"/>
      <c r="AF7" s="1545"/>
      <c r="AG7" s="1545"/>
      <c r="AH7" s="1545"/>
      <c r="AI7" s="1545"/>
      <c r="AJ7" s="1546"/>
      <c r="AK7" s="1561" t="s">
        <v>1189</v>
      </c>
      <c r="AL7" s="1562"/>
      <c r="AM7" s="370" t="s">
        <v>1190</v>
      </c>
      <c r="AN7" s="1599"/>
      <c r="AO7" s="1600"/>
      <c r="AP7" s="1564" t="s">
        <v>209</v>
      </c>
      <c r="AQ7" s="1564"/>
      <c r="AR7" s="1601"/>
      <c r="AS7" s="1545"/>
      <c r="AT7" s="1545"/>
      <c r="AU7" s="1545"/>
      <c r="AV7" s="1545"/>
      <c r="AW7" s="1545"/>
      <c r="AX7" s="1545"/>
      <c r="AY7" s="1545"/>
      <c r="AZ7" s="1545"/>
      <c r="BA7" s="1545"/>
      <c r="BB7" s="1546"/>
      <c r="BC7" s="1561" t="s">
        <v>1189</v>
      </c>
      <c r="BD7" s="1562"/>
      <c r="BE7" s="370" t="s">
        <v>1190</v>
      </c>
      <c r="BF7" s="1599"/>
      <c r="BG7" s="1600"/>
      <c r="BH7" s="1564" t="s">
        <v>209</v>
      </c>
      <c r="BI7" s="1564"/>
      <c r="BJ7" s="1601"/>
      <c r="BK7" s="1545"/>
      <c r="BL7" s="1545"/>
      <c r="BM7" s="1545"/>
      <c r="BN7" s="1545"/>
      <c r="BO7" s="1545"/>
      <c r="BP7" s="1545"/>
      <c r="BQ7" s="1545"/>
      <c r="BR7" s="1545"/>
      <c r="BS7" s="1545"/>
      <c r="BT7" s="1546"/>
      <c r="BU7" s="1561" t="s">
        <v>1189</v>
      </c>
      <c r="BV7" s="1562"/>
      <c r="BW7" s="370" t="s">
        <v>1190</v>
      </c>
      <c r="BX7" s="1599"/>
      <c r="BY7" s="1600"/>
      <c r="BZ7" s="1564" t="s">
        <v>209</v>
      </c>
      <c r="CA7" s="1564"/>
      <c r="CB7" s="1601"/>
      <c r="CC7" s="1545"/>
      <c r="CD7" s="1545"/>
      <c r="CE7" s="1545"/>
      <c r="CF7" s="1545"/>
      <c r="CG7" s="1545"/>
      <c r="CH7" s="1545"/>
      <c r="CI7" s="1545"/>
      <c r="CJ7" s="1545"/>
      <c r="CK7" s="1545"/>
      <c r="CL7" s="1546"/>
      <c r="CM7" s="1561" t="s">
        <v>1189</v>
      </c>
      <c r="CN7" s="1562"/>
      <c r="CO7" s="370" t="s">
        <v>1190</v>
      </c>
      <c r="CP7" s="1599"/>
      <c r="CQ7" s="1600"/>
      <c r="CR7" s="1564" t="s">
        <v>209</v>
      </c>
      <c r="CS7" s="1564"/>
      <c r="CT7" s="1601"/>
      <c r="CU7" s="1545"/>
      <c r="CV7" s="1545"/>
      <c r="CW7" s="1545"/>
      <c r="CX7" s="1545"/>
      <c r="CY7" s="1545"/>
      <c r="CZ7" s="1545"/>
      <c r="DA7" s="1545"/>
      <c r="DB7" s="1545"/>
      <c r="DC7" s="1545"/>
      <c r="DD7" s="1546"/>
      <c r="DE7" s="1561" t="s">
        <v>1189</v>
      </c>
      <c r="DF7" s="1562"/>
      <c r="DG7" s="370" t="s">
        <v>1190</v>
      </c>
      <c r="DH7" s="1599"/>
      <c r="DI7" s="1600"/>
      <c r="DJ7" s="1564" t="s">
        <v>209</v>
      </c>
      <c r="DK7" s="1564"/>
      <c r="DL7" s="1601"/>
      <c r="DM7" s="1545"/>
      <c r="DN7" s="1545"/>
      <c r="DO7" s="1545"/>
      <c r="DP7" s="1545"/>
      <c r="DQ7" s="1545"/>
      <c r="DR7" s="1545"/>
      <c r="DS7" s="1545"/>
      <c r="DT7" s="1545"/>
      <c r="DU7" s="1545"/>
      <c r="DV7" s="1546"/>
      <c r="DW7" s="1561" t="s">
        <v>1189</v>
      </c>
      <c r="DX7" s="1562"/>
      <c r="DY7" s="370" t="s">
        <v>1190</v>
      </c>
      <c r="DZ7" s="1599"/>
      <c r="EA7" s="1600"/>
      <c r="EB7" s="1564" t="s">
        <v>209</v>
      </c>
      <c r="EC7" s="1564"/>
      <c r="ED7" s="1601"/>
      <c r="EE7" s="1545"/>
      <c r="EF7" s="1545"/>
      <c r="EG7" s="1545"/>
      <c r="EH7" s="1545"/>
      <c r="EI7" s="1545"/>
      <c r="EJ7" s="1545"/>
      <c r="EK7" s="1545"/>
      <c r="EL7" s="1545"/>
      <c r="EM7" s="1545"/>
      <c r="EN7" s="1546"/>
      <c r="EO7" s="1561" t="s">
        <v>1189</v>
      </c>
      <c r="EP7" s="1562"/>
      <c r="EQ7" s="370" t="s">
        <v>1190</v>
      </c>
      <c r="ER7" s="1599"/>
      <c r="ES7" s="1600"/>
      <c r="ET7" s="1564" t="s">
        <v>209</v>
      </c>
      <c r="EU7" s="1564"/>
      <c r="EV7" s="1601"/>
      <c r="EW7" s="1545"/>
      <c r="EX7" s="1545"/>
      <c r="EY7" s="1545"/>
      <c r="EZ7" s="1545"/>
      <c r="FA7" s="1545"/>
      <c r="FB7" s="1545"/>
      <c r="FC7" s="1545"/>
      <c r="FD7" s="1545"/>
      <c r="FE7" s="1545"/>
      <c r="FF7" s="1546"/>
      <c r="FG7" s="1561" t="s">
        <v>1189</v>
      </c>
      <c r="FH7" s="1562"/>
      <c r="FI7" s="370" t="s">
        <v>1190</v>
      </c>
      <c r="FJ7" s="1599"/>
      <c r="FK7" s="1600"/>
      <c r="FL7" s="1564" t="s">
        <v>209</v>
      </c>
      <c r="FM7" s="1564"/>
      <c r="FN7" s="1601"/>
      <c r="FO7" s="1545"/>
      <c r="FP7" s="1545"/>
      <c r="FQ7" s="1545"/>
      <c r="FR7" s="1545"/>
      <c r="FS7" s="1545"/>
      <c r="FT7" s="1545"/>
      <c r="FU7" s="1545"/>
      <c r="FV7" s="1545"/>
      <c r="FW7" s="1545"/>
      <c r="FX7" s="1546"/>
      <c r="FY7" s="1561" t="s">
        <v>1189</v>
      </c>
      <c r="FZ7" s="1562"/>
      <c r="GA7" s="370" t="s">
        <v>1190</v>
      </c>
      <c r="GB7" s="1599"/>
      <c r="GC7" s="1600"/>
      <c r="GD7" s="1564" t="s">
        <v>209</v>
      </c>
      <c r="GE7" s="1564"/>
      <c r="GF7" s="1601"/>
      <c r="GG7" s="1545"/>
      <c r="GH7" s="1545"/>
      <c r="GI7" s="1545"/>
      <c r="GJ7" s="1545"/>
      <c r="GK7" s="1545"/>
      <c r="GL7" s="1545"/>
      <c r="GM7" s="1545"/>
      <c r="GN7" s="1545"/>
      <c r="GO7" s="1545"/>
      <c r="GP7" s="1546"/>
      <c r="GQ7" s="1561" t="s">
        <v>1189</v>
      </c>
      <c r="GR7" s="1562"/>
      <c r="GS7" s="370" t="s">
        <v>1190</v>
      </c>
      <c r="GT7" s="1599"/>
      <c r="GU7" s="1600"/>
      <c r="GV7" s="1564" t="s">
        <v>209</v>
      </c>
      <c r="GW7" s="1564"/>
      <c r="GX7" s="1601"/>
      <c r="GY7" s="1545"/>
      <c r="GZ7" s="1545"/>
      <c r="HA7" s="1545"/>
      <c r="HB7" s="1545"/>
      <c r="HC7" s="1545"/>
      <c r="HD7" s="1545"/>
      <c r="HE7" s="1545"/>
      <c r="HF7" s="1545"/>
      <c r="HG7" s="1545"/>
      <c r="HH7" s="1546"/>
      <c r="HI7" s="1561" t="s">
        <v>1189</v>
      </c>
      <c r="HJ7" s="1562"/>
      <c r="HK7" s="370" t="s">
        <v>1190</v>
      </c>
      <c r="HL7" s="1599"/>
      <c r="HM7" s="1600"/>
      <c r="HN7" s="1564" t="s">
        <v>209</v>
      </c>
      <c r="HO7" s="1564"/>
      <c r="HP7" s="1601"/>
      <c r="HQ7" s="1545"/>
      <c r="HR7" s="1545"/>
      <c r="HS7" s="1545"/>
      <c r="HT7" s="1545"/>
      <c r="HU7" s="1545"/>
      <c r="HV7" s="1545"/>
      <c r="HW7" s="1545"/>
      <c r="HX7" s="1545"/>
      <c r="HY7" s="1545"/>
      <c r="HZ7" s="1546"/>
      <c r="IA7" s="1561" t="s">
        <v>1189</v>
      </c>
      <c r="IB7" s="1562"/>
      <c r="IC7" s="370" t="s">
        <v>1190</v>
      </c>
      <c r="ID7" s="1599"/>
      <c r="IE7" s="1600"/>
      <c r="IF7" s="1564" t="s">
        <v>209</v>
      </c>
      <c r="IG7" s="1564"/>
      <c r="IH7" s="1601"/>
      <c r="II7" s="1545"/>
      <c r="IJ7" s="1545"/>
      <c r="IK7" s="1545"/>
      <c r="IL7" s="1545"/>
      <c r="IM7" s="1545"/>
      <c r="IN7" s="1545"/>
      <c r="IO7" s="1545"/>
      <c r="IP7" s="1545"/>
      <c r="IQ7" s="1545"/>
      <c r="IR7" s="1546"/>
    </row>
    <row r="8" spans="1:252" ht="27.75" customHeight="1">
      <c r="A8" s="1514" t="s">
        <v>713</v>
      </c>
      <c r="B8" s="1515"/>
      <c r="C8" s="371" t="s">
        <v>891</v>
      </c>
      <c r="D8" s="1616"/>
      <c r="E8" s="1617"/>
      <c r="F8" s="1516" t="s">
        <v>1365</v>
      </c>
      <c r="G8" s="1516"/>
      <c r="H8" s="1517"/>
      <c r="I8" s="1573"/>
      <c r="J8" s="1573"/>
      <c r="K8" s="369"/>
      <c r="L8" s="369"/>
      <c r="M8" s="369"/>
      <c r="N8" s="369"/>
      <c r="O8" s="369"/>
      <c r="P8" s="369"/>
      <c r="Q8" s="369"/>
      <c r="R8" s="372"/>
      <c r="S8" s="1514" t="s">
        <v>713</v>
      </c>
      <c r="T8" s="1515"/>
      <c r="U8" s="371" t="s">
        <v>891</v>
      </c>
      <c r="V8" s="1548"/>
      <c r="W8" s="1516"/>
      <c r="X8" s="1516" t="s">
        <v>1365</v>
      </c>
      <c r="Y8" s="1516"/>
      <c r="Z8" s="1517"/>
      <c r="AA8" s="1573"/>
      <c r="AB8" s="1573"/>
      <c r="AC8" s="369"/>
      <c r="AD8" s="369"/>
      <c r="AE8" s="369"/>
      <c r="AF8" s="369"/>
      <c r="AG8" s="369"/>
      <c r="AH8" s="369"/>
      <c r="AI8" s="369"/>
      <c r="AJ8" s="372"/>
      <c r="AK8" s="1514" t="s">
        <v>713</v>
      </c>
      <c r="AL8" s="1515"/>
      <c r="AM8" s="371" t="s">
        <v>891</v>
      </c>
      <c r="AN8" s="1548"/>
      <c r="AO8" s="1516"/>
      <c r="AP8" s="1516" t="s">
        <v>1365</v>
      </c>
      <c r="AQ8" s="1516"/>
      <c r="AR8" s="1517"/>
      <c r="AS8" s="1573"/>
      <c r="AT8" s="1573"/>
      <c r="AU8" s="369"/>
      <c r="AV8" s="369"/>
      <c r="AW8" s="369"/>
      <c r="AX8" s="369"/>
      <c r="AY8" s="369"/>
      <c r="AZ8" s="369"/>
      <c r="BA8" s="369"/>
      <c r="BB8" s="372"/>
      <c r="BC8" s="1514" t="s">
        <v>713</v>
      </c>
      <c r="BD8" s="1515"/>
      <c r="BE8" s="371" t="s">
        <v>891</v>
      </c>
      <c r="BF8" s="1548"/>
      <c r="BG8" s="1516"/>
      <c r="BH8" s="1516" t="s">
        <v>1365</v>
      </c>
      <c r="BI8" s="1516"/>
      <c r="BJ8" s="1517"/>
      <c r="BK8" s="1573"/>
      <c r="BL8" s="1573"/>
      <c r="BM8" s="369"/>
      <c r="BN8" s="369"/>
      <c r="BO8" s="369"/>
      <c r="BP8" s="369"/>
      <c r="BQ8" s="369"/>
      <c r="BR8" s="369"/>
      <c r="BS8" s="369"/>
      <c r="BT8" s="372"/>
      <c r="BU8" s="1514" t="s">
        <v>713</v>
      </c>
      <c r="BV8" s="1515"/>
      <c r="BW8" s="371" t="s">
        <v>891</v>
      </c>
      <c r="BX8" s="1548"/>
      <c r="BY8" s="1516"/>
      <c r="BZ8" s="1516" t="s">
        <v>1365</v>
      </c>
      <c r="CA8" s="1516"/>
      <c r="CB8" s="1517"/>
      <c r="CC8" s="1573"/>
      <c r="CD8" s="1573"/>
      <c r="CE8" s="369"/>
      <c r="CF8" s="369"/>
      <c r="CG8" s="369"/>
      <c r="CH8" s="369"/>
      <c r="CI8" s="369"/>
      <c r="CJ8" s="369"/>
      <c r="CK8" s="369"/>
      <c r="CL8" s="372"/>
      <c r="CM8" s="1514" t="s">
        <v>713</v>
      </c>
      <c r="CN8" s="1515"/>
      <c r="CO8" s="371" t="s">
        <v>891</v>
      </c>
      <c r="CP8" s="1548"/>
      <c r="CQ8" s="1516"/>
      <c r="CR8" s="1516" t="s">
        <v>1365</v>
      </c>
      <c r="CS8" s="1516"/>
      <c r="CT8" s="1517"/>
      <c r="CU8" s="1573"/>
      <c r="CV8" s="1573"/>
      <c r="CW8" s="369"/>
      <c r="CX8" s="369"/>
      <c r="CY8" s="369"/>
      <c r="CZ8" s="369"/>
      <c r="DA8" s="369"/>
      <c r="DB8" s="369"/>
      <c r="DC8" s="369"/>
      <c r="DD8" s="372"/>
      <c r="DE8" s="1514" t="s">
        <v>713</v>
      </c>
      <c r="DF8" s="1515"/>
      <c r="DG8" s="371" t="s">
        <v>891</v>
      </c>
      <c r="DH8" s="1548"/>
      <c r="DI8" s="1516"/>
      <c r="DJ8" s="1516" t="s">
        <v>1365</v>
      </c>
      <c r="DK8" s="1516"/>
      <c r="DL8" s="1517"/>
      <c r="DM8" s="1573"/>
      <c r="DN8" s="1573"/>
      <c r="DO8" s="369"/>
      <c r="DP8" s="369"/>
      <c r="DQ8" s="369"/>
      <c r="DR8" s="369"/>
      <c r="DS8" s="369"/>
      <c r="DT8" s="369"/>
      <c r="DU8" s="369"/>
      <c r="DV8" s="372"/>
      <c r="DW8" s="1514" t="s">
        <v>713</v>
      </c>
      <c r="DX8" s="1515"/>
      <c r="DY8" s="371" t="s">
        <v>891</v>
      </c>
      <c r="DZ8" s="1548"/>
      <c r="EA8" s="1516"/>
      <c r="EB8" s="1516" t="s">
        <v>1365</v>
      </c>
      <c r="EC8" s="1516"/>
      <c r="ED8" s="1517"/>
      <c r="EE8" s="1573"/>
      <c r="EF8" s="1573"/>
      <c r="EG8" s="369"/>
      <c r="EH8" s="369"/>
      <c r="EI8" s="369"/>
      <c r="EJ8" s="369"/>
      <c r="EK8" s="369"/>
      <c r="EL8" s="369"/>
      <c r="EM8" s="369"/>
      <c r="EN8" s="372"/>
      <c r="EO8" s="1514" t="s">
        <v>713</v>
      </c>
      <c r="EP8" s="1515"/>
      <c r="EQ8" s="371" t="s">
        <v>891</v>
      </c>
      <c r="ER8" s="1548"/>
      <c r="ES8" s="1516"/>
      <c r="ET8" s="1516" t="s">
        <v>1365</v>
      </c>
      <c r="EU8" s="1516"/>
      <c r="EV8" s="1517"/>
      <c r="EW8" s="1573"/>
      <c r="EX8" s="1573"/>
      <c r="EY8" s="369"/>
      <c r="EZ8" s="369"/>
      <c r="FA8" s="369"/>
      <c r="FB8" s="369"/>
      <c r="FC8" s="369"/>
      <c r="FD8" s="369"/>
      <c r="FE8" s="369"/>
      <c r="FF8" s="372"/>
      <c r="FG8" s="1514" t="s">
        <v>713</v>
      </c>
      <c r="FH8" s="1515"/>
      <c r="FI8" s="371" t="s">
        <v>891</v>
      </c>
      <c r="FJ8" s="1548"/>
      <c r="FK8" s="1516"/>
      <c r="FL8" s="1516" t="s">
        <v>1365</v>
      </c>
      <c r="FM8" s="1516"/>
      <c r="FN8" s="1517"/>
      <c r="FO8" s="1573"/>
      <c r="FP8" s="1573"/>
      <c r="FQ8" s="369"/>
      <c r="FR8" s="369"/>
      <c r="FS8" s="369"/>
      <c r="FT8" s="369"/>
      <c r="FU8" s="369"/>
      <c r="FV8" s="369"/>
      <c r="FW8" s="369"/>
      <c r="FX8" s="372"/>
      <c r="FY8" s="1514" t="s">
        <v>713</v>
      </c>
      <c r="FZ8" s="1515"/>
      <c r="GA8" s="371" t="s">
        <v>891</v>
      </c>
      <c r="GB8" s="1548"/>
      <c r="GC8" s="1516"/>
      <c r="GD8" s="1516" t="s">
        <v>1365</v>
      </c>
      <c r="GE8" s="1516"/>
      <c r="GF8" s="1517"/>
      <c r="GG8" s="1573"/>
      <c r="GH8" s="1573"/>
      <c r="GI8" s="369"/>
      <c r="GJ8" s="369"/>
      <c r="GK8" s="369"/>
      <c r="GL8" s="369"/>
      <c r="GM8" s="369"/>
      <c r="GN8" s="369"/>
      <c r="GO8" s="369"/>
      <c r="GP8" s="372"/>
      <c r="GQ8" s="1514" t="s">
        <v>713</v>
      </c>
      <c r="GR8" s="1515"/>
      <c r="GS8" s="371" t="s">
        <v>891</v>
      </c>
      <c r="GT8" s="1548"/>
      <c r="GU8" s="1516"/>
      <c r="GV8" s="1516" t="s">
        <v>1365</v>
      </c>
      <c r="GW8" s="1516"/>
      <c r="GX8" s="1517"/>
      <c r="GY8" s="1573"/>
      <c r="GZ8" s="1573"/>
      <c r="HA8" s="369"/>
      <c r="HB8" s="369"/>
      <c r="HC8" s="369"/>
      <c r="HD8" s="369"/>
      <c r="HE8" s="369"/>
      <c r="HF8" s="369"/>
      <c r="HG8" s="369"/>
      <c r="HH8" s="372"/>
      <c r="HI8" s="1514" t="s">
        <v>713</v>
      </c>
      <c r="HJ8" s="1515"/>
      <c r="HK8" s="371" t="s">
        <v>891</v>
      </c>
      <c r="HL8" s="1548"/>
      <c r="HM8" s="1516"/>
      <c r="HN8" s="1516" t="s">
        <v>1365</v>
      </c>
      <c r="HO8" s="1516"/>
      <c r="HP8" s="1517"/>
      <c r="HQ8" s="1573"/>
      <c r="HR8" s="1573"/>
      <c r="HS8" s="369"/>
      <c r="HT8" s="369"/>
      <c r="HU8" s="369"/>
      <c r="HV8" s="369"/>
      <c r="HW8" s="369"/>
      <c r="HX8" s="369"/>
      <c r="HY8" s="369"/>
      <c r="HZ8" s="372"/>
      <c r="IA8" s="1514" t="s">
        <v>713</v>
      </c>
      <c r="IB8" s="1515"/>
      <c r="IC8" s="371" t="s">
        <v>891</v>
      </c>
      <c r="ID8" s="1548"/>
      <c r="IE8" s="1516"/>
      <c r="IF8" s="1516" t="s">
        <v>1365</v>
      </c>
      <c r="IG8" s="1516"/>
      <c r="IH8" s="1517"/>
      <c r="II8" s="1573"/>
      <c r="IJ8" s="1573"/>
      <c r="IK8" s="369"/>
      <c r="IL8" s="369"/>
      <c r="IM8" s="369"/>
      <c r="IN8" s="369"/>
      <c r="IO8" s="369"/>
      <c r="IP8" s="369"/>
      <c r="IQ8" s="369"/>
      <c r="IR8" s="372"/>
    </row>
    <row r="9" spans="1:252" ht="27.75" customHeight="1">
      <c r="A9" s="1514" t="s">
        <v>1191</v>
      </c>
      <c r="B9" s="1515"/>
      <c r="C9" s="371"/>
      <c r="D9" s="1518"/>
      <c r="E9" s="1519"/>
      <c r="F9" s="1516" t="s">
        <v>210</v>
      </c>
      <c r="G9" s="1516"/>
      <c r="H9" s="1517"/>
      <c r="I9" s="1513" t="s">
        <v>1192</v>
      </c>
      <c r="J9" s="1513"/>
      <c r="K9" s="369"/>
      <c r="L9" s="1588" t="s">
        <v>1193</v>
      </c>
      <c r="M9" s="1589"/>
      <c r="N9" s="1589"/>
      <c r="O9" s="1589"/>
      <c r="P9" s="1589"/>
      <c r="Q9" s="1590"/>
      <c r="R9" s="372"/>
      <c r="S9" s="1514" t="s">
        <v>1191</v>
      </c>
      <c r="T9" s="1515"/>
      <c r="U9" s="371"/>
      <c r="V9" s="1518"/>
      <c r="W9" s="1519"/>
      <c r="X9" s="1516" t="s">
        <v>210</v>
      </c>
      <c r="Y9" s="1516"/>
      <c r="Z9" s="1517"/>
      <c r="AA9" s="1513" t="s">
        <v>1192</v>
      </c>
      <c r="AB9" s="1513"/>
      <c r="AC9" s="369"/>
      <c r="AD9" s="1588" t="s">
        <v>1193</v>
      </c>
      <c r="AE9" s="1589"/>
      <c r="AF9" s="1589"/>
      <c r="AG9" s="1589"/>
      <c r="AH9" s="1589"/>
      <c r="AI9" s="1590"/>
      <c r="AJ9" s="372"/>
      <c r="AK9" s="1514" t="s">
        <v>1191</v>
      </c>
      <c r="AL9" s="1515"/>
      <c r="AM9" s="371"/>
      <c r="AN9" s="1518"/>
      <c r="AO9" s="1519"/>
      <c r="AP9" s="1516" t="s">
        <v>210</v>
      </c>
      <c r="AQ9" s="1516"/>
      <c r="AR9" s="1517"/>
      <c r="AS9" s="1513" t="s">
        <v>1192</v>
      </c>
      <c r="AT9" s="1513"/>
      <c r="AU9" s="369"/>
      <c r="AV9" s="1588" t="s">
        <v>1193</v>
      </c>
      <c r="AW9" s="1589"/>
      <c r="AX9" s="1589"/>
      <c r="AY9" s="1589"/>
      <c r="AZ9" s="1589"/>
      <c r="BA9" s="1590"/>
      <c r="BB9" s="372"/>
      <c r="BC9" s="1514" t="s">
        <v>1191</v>
      </c>
      <c r="BD9" s="1515"/>
      <c r="BE9" s="371"/>
      <c r="BF9" s="1518"/>
      <c r="BG9" s="1519"/>
      <c r="BH9" s="1516" t="s">
        <v>210</v>
      </c>
      <c r="BI9" s="1516"/>
      <c r="BJ9" s="1517"/>
      <c r="BK9" s="1513" t="s">
        <v>1192</v>
      </c>
      <c r="BL9" s="1513"/>
      <c r="BM9" s="369"/>
      <c r="BN9" s="1588" t="s">
        <v>1193</v>
      </c>
      <c r="BO9" s="1589"/>
      <c r="BP9" s="1589"/>
      <c r="BQ9" s="1589"/>
      <c r="BR9" s="1589"/>
      <c r="BS9" s="1590"/>
      <c r="BT9" s="372"/>
      <c r="BU9" s="1514" t="s">
        <v>1191</v>
      </c>
      <c r="BV9" s="1515"/>
      <c r="BW9" s="371"/>
      <c r="BX9" s="1518"/>
      <c r="BY9" s="1519"/>
      <c r="BZ9" s="1516" t="s">
        <v>210</v>
      </c>
      <c r="CA9" s="1516"/>
      <c r="CB9" s="1517"/>
      <c r="CC9" s="1513" t="s">
        <v>1192</v>
      </c>
      <c r="CD9" s="1513"/>
      <c r="CE9" s="369"/>
      <c r="CF9" s="1588" t="s">
        <v>1193</v>
      </c>
      <c r="CG9" s="1589"/>
      <c r="CH9" s="1589"/>
      <c r="CI9" s="1589"/>
      <c r="CJ9" s="1589"/>
      <c r="CK9" s="1590"/>
      <c r="CL9" s="372"/>
      <c r="CM9" s="1514" t="s">
        <v>1191</v>
      </c>
      <c r="CN9" s="1515"/>
      <c r="CO9" s="371"/>
      <c r="CP9" s="1518"/>
      <c r="CQ9" s="1519"/>
      <c r="CR9" s="1516" t="s">
        <v>210</v>
      </c>
      <c r="CS9" s="1516"/>
      <c r="CT9" s="1517"/>
      <c r="CU9" s="1513" t="s">
        <v>1192</v>
      </c>
      <c r="CV9" s="1513"/>
      <c r="CW9" s="369"/>
      <c r="CX9" s="1588" t="s">
        <v>1193</v>
      </c>
      <c r="CY9" s="1589"/>
      <c r="CZ9" s="1589"/>
      <c r="DA9" s="1589"/>
      <c r="DB9" s="1589"/>
      <c r="DC9" s="1590"/>
      <c r="DD9" s="372"/>
      <c r="DE9" s="1514" t="s">
        <v>1191</v>
      </c>
      <c r="DF9" s="1515"/>
      <c r="DG9" s="371"/>
      <c r="DH9" s="1518"/>
      <c r="DI9" s="1519"/>
      <c r="DJ9" s="1516" t="s">
        <v>210</v>
      </c>
      <c r="DK9" s="1516"/>
      <c r="DL9" s="1517"/>
      <c r="DM9" s="1513" t="s">
        <v>1192</v>
      </c>
      <c r="DN9" s="1513"/>
      <c r="DO9" s="369"/>
      <c r="DP9" s="1588" t="s">
        <v>1193</v>
      </c>
      <c r="DQ9" s="1589"/>
      <c r="DR9" s="1589"/>
      <c r="DS9" s="1589"/>
      <c r="DT9" s="1589"/>
      <c r="DU9" s="1590"/>
      <c r="DV9" s="372"/>
      <c r="DW9" s="1514" t="s">
        <v>1191</v>
      </c>
      <c r="DX9" s="1515"/>
      <c r="DY9" s="371"/>
      <c r="DZ9" s="1518"/>
      <c r="EA9" s="1519"/>
      <c r="EB9" s="1516" t="s">
        <v>210</v>
      </c>
      <c r="EC9" s="1516"/>
      <c r="ED9" s="1517"/>
      <c r="EE9" s="1513" t="s">
        <v>1192</v>
      </c>
      <c r="EF9" s="1513"/>
      <c r="EG9" s="369"/>
      <c r="EH9" s="1588" t="s">
        <v>1193</v>
      </c>
      <c r="EI9" s="1589"/>
      <c r="EJ9" s="1589"/>
      <c r="EK9" s="1589"/>
      <c r="EL9" s="1589"/>
      <c r="EM9" s="1590"/>
      <c r="EN9" s="372"/>
      <c r="EO9" s="1514" t="s">
        <v>1191</v>
      </c>
      <c r="EP9" s="1515"/>
      <c r="EQ9" s="371"/>
      <c r="ER9" s="1518"/>
      <c r="ES9" s="1519"/>
      <c r="ET9" s="1516" t="s">
        <v>210</v>
      </c>
      <c r="EU9" s="1516"/>
      <c r="EV9" s="1517"/>
      <c r="EW9" s="1513" t="s">
        <v>1192</v>
      </c>
      <c r="EX9" s="1513"/>
      <c r="EY9" s="369"/>
      <c r="EZ9" s="1588" t="s">
        <v>1193</v>
      </c>
      <c r="FA9" s="1589"/>
      <c r="FB9" s="1589"/>
      <c r="FC9" s="1589"/>
      <c r="FD9" s="1589"/>
      <c r="FE9" s="1590"/>
      <c r="FF9" s="372"/>
      <c r="FG9" s="1514" t="s">
        <v>1191</v>
      </c>
      <c r="FH9" s="1515"/>
      <c r="FI9" s="371"/>
      <c r="FJ9" s="1518"/>
      <c r="FK9" s="1519"/>
      <c r="FL9" s="1516" t="s">
        <v>210</v>
      </c>
      <c r="FM9" s="1516"/>
      <c r="FN9" s="1517"/>
      <c r="FO9" s="1513" t="s">
        <v>1192</v>
      </c>
      <c r="FP9" s="1513"/>
      <c r="FQ9" s="369"/>
      <c r="FR9" s="1588" t="s">
        <v>1193</v>
      </c>
      <c r="FS9" s="1589"/>
      <c r="FT9" s="1589"/>
      <c r="FU9" s="1589"/>
      <c r="FV9" s="1589"/>
      <c r="FW9" s="1590"/>
      <c r="FX9" s="372"/>
      <c r="FY9" s="1514" t="s">
        <v>1191</v>
      </c>
      <c r="FZ9" s="1515"/>
      <c r="GA9" s="371"/>
      <c r="GB9" s="1518"/>
      <c r="GC9" s="1519"/>
      <c r="GD9" s="1516" t="s">
        <v>210</v>
      </c>
      <c r="GE9" s="1516"/>
      <c r="GF9" s="1517"/>
      <c r="GG9" s="1513" t="s">
        <v>1192</v>
      </c>
      <c r="GH9" s="1513"/>
      <c r="GI9" s="369"/>
      <c r="GJ9" s="1588" t="s">
        <v>1193</v>
      </c>
      <c r="GK9" s="1589"/>
      <c r="GL9" s="1589"/>
      <c r="GM9" s="1589"/>
      <c r="GN9" s="1589"/>
      <c r="GO9" s="1590"/>
      <c r="GP9" s="372"/>
      <c r="GQ9" s="1514" t="s">
        <v>1191</v>
      </c>
      <c r="GR9" s="1515"/>
      <c r="GS9" s="371"/>
      <c r="GT9" s="1518"/>
      <c r="GU9" s="1519"/>
      <c r="GV9" s="1516" t="s">
        <v>210</v>
      </c>
      <c r="GW9" s="1516"/>
      <c r="GX9" s="1517"/>
      <c r="GY9" s="1513" t="s">
        <v>1192</v>
      </c>
      <c r="GZ9" s="1513"/>
      <c r="HA9" s="369"/>
      <c r="HB9" s="1588" t="s">
        <v>1193</v>
      </c>
      <c r="HC9" s="1589"/>
      <c r="HD9" s="1589"/>
      <c r="HE9" s="1589"/>
      <c r="HF9" s="1589"/>
      <c r="HG9" s="1590"/>
      <c r="HH9" s="372"/>
      <c r="HI9" s="1514" t="s">
        <v>1191</v>
      </c>
      <c r="HJ9" s="1515"/>
      <c r="HK9" s="371"/>
      <c r="HL9" s="1518"/>
      <c r="HM9" s="1519"/>
      <c r="HN9" s="1516" t="s">
        <v>210</v>
      </c>
      <c r="HO9" s="1516"/>
      <c r="HP9" s="1517"/>
      <c r="HQ9" s="1513" t="s">
        <v>1192</v>
      </c>
      <c r="HR9" s="1513"/>
      <c r="HS9" s="369"/>
      <c r="HT9" s="1588" t="s">
        <v>1193</v>
      </c>
      <c r="HU9" s="1589"/>
      <c r="HV9" s="1589"/>
      <c r="HW9" s="1589"/>
      <c r="HX9" s="1589"/>
      <c r="HY9" s="1590"/>
      <c r="HZ9" s="372"/>
      <c r="IA9" s="1514" t="s">
        <v>1191</v>
      </c>
      <c r="IB9" s="1515"/>
      <c r="IC9" s="371"/>
      <c r="ID9" s="1518"/>
      <c r="IE9" s="1519"/>
      <c r="IF9" s="1516" t="s">
        <v>210</v>
      </c>
      <c r="IG9" s="1516"/>
      <c r="IH9" s="1517"/>
      <c r="II9" s="1513" t="s">
        <v>1192</v>
      </c>
      <c r="IJ9" s="1513"/>
      <c r="IK9" s="369"/>
      <c r="IL9" s="1588" t="s">
        <v>1193</v>
      </c>
      <c r="IM9" s="1589"/>
      <c r="IN9" s="1589"/>
      <c r="IO9" s="1589"/>
      <c r="IP9" s="1589"/>
      <c r="IQ9" s="1590"/>
      <c r="IR9" s="372"/>
    </row>
    <row r="10" spans="1:252" ht="27.75" customHeight="1">
      <c r="A10" s="1514" t="s">
        <v>1194</v>
      </c>
      <c r="B10" s="1515"/>
      <c r="C10" s="371" t="s">
        <v>897</v>
      </c>
      <c r="D10" s="1518"/>
      <c r="E10" s="1519"/>
      <c r="F10" s="1516" t="s">
        <v>211</v>
      </c>
      <c r="G10" s="1516"/>
      <c r="H10" s="1517"/>
      <c r="I10" s="1513"/>
      <c r="J10" s="1513"/>
      <c r="K10" s="369"/>
      <c r="L10" s="1591"/>
      <c r="M10" s="1513"/>
      <c r="N10" s="1513"/>
      <c r="O10" s="1513"/>
      <c r="P10" s="1513"/>
      <c r="Q10" s="1592"/>
      <c r="R10" s="372"/>
      <c r="S10" s="1514" t="s">
        <v>1194</v>
      </c>
      <c r="T10" s="1515"/>
      <c r="U10" s="371" t="s">
        <v>897</v>
      </c>
      <c r="V10" s="1518"/>
      <c r="W10" s="1519"/>
      <c r="X10" s="1516" t="s">
        <v>211</v>
      </c>
      <c r="Y10" s="1516"/>
      <c r="Z10" s="1517"/>
      <c r="AA10" s="1513"/>
      <c r="AB10" s="1513"/>
      <c r="AC10" s="369"/>
      <c r="AD10" s="1591"/>
      <c r="AE10" s="1513"/>
      <c r="AF10" s="1513"/>
      <c r="AG10" s="1513"/>
      <c r="AH10" s="1513"/>
      <c r="AI10" s="1592"/>
      <c r="AJ10" s="372"/>
      <c r="AK10" s="1514" t="s">
        <v>1194</v>
      </c>
      <c r="AL10" s="1515"/>
      <c r="AM10" s="371" t="s">
        <v>897</v>
      </c>
      <c r="AN10" s="1518"/>
      <c r="AO10" s="1519"/>
      <c r="AP10" s="1516" t="s">
        <v>211</v>
      </c>
      <c r="AQ10" s="1516"/>
      <c r="AR10" s="1517"/>
      <c r="AS10" s="1513"/>
      <c r="AT10" s="1513"/>
      <c r="AU10" s="369"/>
      <c r="AV10" s="1591"/>
      <c r="AW10" s="1513"/>
      <c r="AX10" s="1513"/>
      <c r="AY10" s="1513"/>
      <c r="AZ10" s="1513"/>
      <c r="BA10" s="1592"/>
      <c r="BB10" s="372"/>
      <c r="BC10" s="1514" t="s">
        <v>1194</v>
      </c>
      <c r="BD10" s="1515"/>
      <c r="BE10" s="371" t="s">
        <v>897</v>
      </c>
      <c r="BF10" s="1518"/>
      <c r="BG10" s="1519"/>
      <c r="BH10" s="1516" t="s">
        <v>211</v>
      </c>
      <c r="BI10" s="1516"/>
      <c r="BJ10" s="1517"/>
      <c r="BK10" s="1513"/>
      <c r="BL10" s="1513"/>
      <c r="BM10" s="369"/>
      <c r="BN10" s="1591"/>
      <c r="BO10" s="1513"/>
      <c r="BP10" s="1513"/>
      <c r="BQ10" s="1513"/>
      <c r="BR10" s="1513"/>
      <c r="BS10" s="1592"/>
      <c r="BT10" s="372"/>
      <c r="BU10" s="1514" t="s">
        <v>1194</v>
      </c>
      <c r="BV10" s="1515"/>
      <c r="BW10" s="371" t="s">
        <v>897</v>
      </c>
      <c r="BX10" s="1518"/>
      <c r="BY10" s="1519"/>
      <c r="BZ10" s="1516" t="s">
        <v>211</v>
      </c>
      <c r="CA10" s="1516"/>
      <c r="CB10" s="1517"/>
      <c r="CC10" s="1513"/>
      <c r="CD10" s="1513"/>
      <c r="CE10" s="369"/>
      <c r="CF10" s="1591"/>
      <c r="CG10" s="1513"/>
      <c r="CH10" s="1513"/>
      <c r="CI10" s="1513"/>
      <c r="CJ10" s="1513"/>
      <c r="CK10" s="1592"/>
      <c r="CL10" s="372"/>
      <c r="CM10" s="1514" t="s">
        <v>1194</v>
      </c>
      <c r="CN10" s="1515"/>
      <c r="CO10" s="371" t="s">
        <v>897</v>
      </c>
      <c r="CP10" s="1518"/>
      <c r="CQ10" s="1519"/>
      <c r="CR10" s="1516" t="s">
        <v>211</v>
      </c>
      <c r="CS10" s="1516"/>
      <c r="CT10" s="1517"/>
      <c r="CU10" s="1513"/>
      <c r="CV10" s="1513"/>
      <c r="CW10" s="369"/>
      <c r="CX10" s="1591"/>
      <c r="CY10" s="1513"/>
      <c r="CZ10" s="1513"/>
      <c r="DA10" s="1513"/>
      <c r="DB10" s="1513"/>
      <c r="DC10" s="1592"/>
      <c r="DD10" s="372"/>
      <c r="DE10" s="1514" t="s">
        <v>1194</v>
      </c>
      <c r="DF10" s="1515"/>
      <c r="DG10" s="371" t="s">
        <v>897</v>
      </c>
      <c r="DH10" s="1518"/>
      <c r="DI10" s="1519"/>
      <c r="DJ10" s="1516" t="s">
        <v>211</v>
      </c>
      <c r="DK10" s="1516"/>
      <c r="DL10" s="1517"/>
      <c r="DM10" s="1513"/>
      <c r="DN10" s="1513"/>
      <c r="DO10" s="369"/>
      <c r="DP10" s="1591"/>
      <c r="DQ10" s="1513"/>
      <c r="DR10" s="1513"/>
      <c r="DS10" s="1513"/>
      <c r="DT10" s="1513"/>
      <c r="DU10" s="1592"/>
      <c r="DV10" s="372"/>
      <c r="DW10" s="1514" t="s">
        <v>1194</v>
      </c>
      <c r="DX10" s="1515"/>
      <c r="DY10" s="371" t="s">
        <v>897</v>
      </c>
      <c r="DZ10" s="1518"/>
      <c r="EA10" s="1519"/>
      <c r="EB10" s="1516" t="s">
        <v>211</v>
      </c>
      <c r="EC10" s="1516"/>
      <c r="ED10" s="1517"/>
      <c r="EE10" s="1513"/>
      <c r="EF10" s="1513"/>
      <c r="EG10" s="369"/>
      <c r="EH10" s="1591"/>
      <c r="EI10" s="1513"/>
      <c r="EJ10" s="1513"/>
      <c r="EK10" s="1513"/>
      <c r="EL10" s="1513"/>
      <c r="EM10" s="1592"/>
      <c r="EN10" s="372"/>
      <c r="EO10" s="1514" t="s">
        <v>1194</v>
      </c>
      <c r="EP10" s="1515"/>
      <c r="EQ10" s="371" t="s">
        <v>897</v>
      </c>
      <c r="ER10" s="1518"/>
      <c r="ES10" s="1519"/>
      <c r="ET10" s="1516" t="s">
        <v>211</v>
      </c>
      <c r="EU10" s="1516"/>
      <c r="EV10" s="1517"/>
      <c r="EW10" s="1513"/>
      <c r="EX10" s="1513"/>
      <c r="EY10" s="369"/>
      <c r="EZ10" s="1591"/>
      <c r="FA10" s="1513"/>
      <c r="FB10" s="1513"/>
      <c r="FC10" s="1513"/>
      <c r="FD10" s="1513"/>
      <c r="FE10" s="1592"/>
      <c r="FF10" s="372"/>
      <c r="FG10" s="1514" t="s">
        <v>1194</v>
      </c>
      <c r="FH10" s="1515"/>
      <c r="FI10" s="371" t="s">
        <v>897</v>
      </c>
      <c r="FJ10" s="1518"/>
      <c r="FK10" s="1519"/>
      <c r="FL10" s="1516" t="s">
        <v>211</v>
      </c>
      <c r="FM10" s="1516"/>
      <c r="FN10" s="1517"/>
      <c r="FO10" s="1513"/>
      <c r="FP10" s="1513"/>
      <c r="FQ10" s="369"/>
      <c r="FR10" s="1591"/>
      <c r="FS10" s="1513"/>
      <c r="FT10" s="1513"/>
      <c r="FU10" s="1513"/>
      <c r="FV10" s="1513"/>
      <c r="FW10" s="1592"/>
      <c r="FX10" s="372"/>
      <c r="FY10" s="1514" t="s">
        <v>1194</v>
      </c>
      <c r="FZ10" s="1515"/>
      <c r="GA10" s="371" t="s">
        <v>897</v>
      </c>
      <c r="GB10" s="1518"/>
      <c r="GC10" s="1519"/>
      <c r="GD10" s="1516" t="s">
        <v>211</v>
      </c>
      <c r="GE10" s="1516"/>
      <c r="GF10" s="1517"/>
      <c r="GG10" s="1513"/>
      <c r="GH10" s="1513"/>
      <c r="GI10" s="369"/>
      <c r="GJ10" s="1591"/>
      <c r="GK10" s="1513"/>
      <c r="GL10" s="1513"/>
      <c r="GM10" s="1513"/>
      <c r="GN10" s="1513"/>
      <c r="GO10" s="1592"/>
      <c r="GP10" s="372"/>
      <c r="GQ10" s="1514" t="s">
        <v>1194</v>
      </c>
      <c r="GR10" s="1515"/>
      <c r="GS10" s="371" t="s">
        <v>897</v>
      </c>
      <c r="GT10" s="1518"/>
      <c r="GU10" s="1519"/>
      <c r="GV10" s="1516" t="s">
        <v>211</v>
      </c>
      <c r="GW10" s="1516"/>
      <c r="GX10" s="1517"/>
      <c r="GY10" s="1513"/>
      <c r="GZ10" s="1513"/>
      <c r="HA10" s="369"/>
      <c r="HB10" s="1591"/>
      <c r="HC10" s="1513"/>
      <c r="HD10" s="1513"/>
      <c r="HE10" s="1513"/>
      <c r="HF10" s="1513"/>
      <c r="HG10" s="1592"/>
      <c r="HH10" s="372"/>
      <c r="HI10" s="1514" t="s">
        <v>1194</v>
      </c>
      <c r="HJ10" s="1515"/>
      <c r="HK10" s="371" t="s">
        <v>897</v>
      </c>
      <c r="HL10" s="1518"/>
      <c r="HM10" s="1519"/>
      <c r="HN10" s="1516" t="s">
        <v>211</v>
      </c>
      <c r="HO10" s="1516"/>
      <c r="HP10" s="1517"/>
      <c r="HQ10" s="1513"/>
      <c r="HR10" s="1513"/>
      <c r="HS10" s="369"/>
      <c r="HT10" s="1591"/>
      <c r="HU10" s="1513"/>
      <c r="HV10" s="1513"/>
      <c r="HW10" s="1513"/>
      <c r="HX10" s="1513"/>
      <c r="HY10" s="1592"/>
      <c r="HZ10" s="372"/>
      <c r="IA10" s="1514" t="s">
        <v>1194</v>
      </c>
      <c r="IB10" s="1515"/>
      <c r="IC10" s="371" t="s">
        <v>897</v>
      </c>
      <c r="ID10" s="1518"/>
      <c r="IE10" s="1519"/>
      <c r="IF10" s="1516" t="s">
        <v>211</v>
      </c>
      <c r="IG10" s="1516"/>
      <c r="IH10" s="1517"/>
      <c r="II10" s="1513"/>
      <c r="IJ10" s="1513"/>
      <c r="IK10" s="369"/>
      <c r="IL10" s="1591"/>
      <c r="IM10" s="1513"/>
      <c r="IN10" s="1513"/>
      <c r="IO10" s="1513"/>
      <c r="IP10" s="1513"/>
      <c r="IQ10" s="1592"/>
      <c r="IR10" s="372"/>
    </row>
    <row r="11" spans="1:252" ht="27.75" customHeight="1">
      <c r="A11" s="1514" t="s">
        <v>1195</v>
      </c>
      <c r="B11" s="1515"/>
      <c r="C11" s="371" t="s">
        <v>212</v>
      </c>
      <c r="D11" s="1548"/>
      <c r="E11" s="1516"/>
      <c r="F11" s="1516"/>
      <c r="G11" s="1516"/>
      <c r="H11" s="1517"/>
      <c r="I11" s="1513" t="s">
        <v>920</v>
      </c>
      <c r="J11" s="1513"/>
      <c r="K11" s="369"/>
      <c r="L11" s="1591"/>
      <c r="M11" s="1513"/>
      <c r="N11" s="1513"/>
      <c r="O11" s="1513"/>
      <c r="P11" s="1513"/>
      <c r="Q11" s="1592"/>
      <c r="R11" s="372"/>
      <c r="S11" s="1514" t="s">
        <v>1195</v>
      </c>
      <c r="T11" s="1515"/>
      <c r="U11" s="371" t="s">
        <v>212</v>
      </c>
      <c r="V11" s="1548"/>
      <c r="W11" s="1516"/>
      <c r="X11" s="1516"/>
      <c r="Y11" s="1516"/>
      <c r="Z11" s="1517"/>
      <c r="AA11" s="1513" t="s">
        <v>920</v>
      </c>
      <c r="AB11" s="1513"/>
      <c r="AC11" s="369"/>
      <c r="AD11" s="1591"/>
      <c r="AE11" s="1513"/>
      <c r="AF11" s="1513"/>
      <c r="AG11" s="1513"/>
      <c r="AH11" s="1513"/>
      <c r="AI11" s="1592"/>
      <c r="AJ11" s="372"/>
      <c r="AK11" s="1514" t="s">
        <v>1195</v>
      </c>
      <c r="AL11" s="1515"/>
      <c r="AM11" s="371" t="s">
        <v>212</v>
      </c>
      <c r="AN11" s="1548"/>
      <c r="AO11" s="1516"/>
      <c r="AP11" s="1516"/>
      <c r="AQ11" s="1516"/>
      <c r="AR11" s="1517"/>
      <c r="AS11" s="1513" t="s">
        <v>920</v>
      </c>
      <c r="AT11" s="1513"/>
      <c r="AU11" s="369"/>
      <c r="AV11" s="1591"/>
      <c r="AW11" s="1513"/>
      <c r="AX11" s="1513"/>
      <c r="AY11" s="1513"/>
      <c r="AZ11" s="1513"/>
      <c r="BA11" s="1592"/>
      <c r="BB11" s="372"/>
      <c r="BC11" s="1514" t="s">
        <v>1195</v>
      </c>
      <c r="BD11" s="1515"/>
      <c r="BE11" s="371" t="s">
        <v>212</v>
      </c>
      <c r="BF11" s="1548"/>
      <c r="BG11" s="1516"/>
      <c r="BH11" s="1516"/>
      <c r="BI11" s="1516"/>
      <c r="BJ11" s="1517"/>
      <c r="BK11" s="1513" t="s">
        <v>920</v>
      </c>
      <c r="BL11" s="1513"/>
      <c r="BM11" s="369"/>
      <c r="BN11" s="1591"/>
      <c r="BO11" s="1513"/>
      <c r="BP11" s="1513"/>
      <c r="BQ11" s="1513"/>
      <c r="BR11" s="1513"/>
      <c r="BS11" s="1592"/>
      <c r="BT11" s="372"/>
      <c r="BU11" s="1514" t="s">
        <v>1195</v>
      </c>
      <c r="BV11" s="1515"/>
      <c r="BW11" s="371" t="s">
        <v>212</v>
      </c>
      <c r="BX11" s="1548"/>
      <c r="BY11" s="1516"/>
      <c r="BZ11" s="1516"/>
      <c r="CA11" s="1516"/>
      <c r="CB11" s="1517"/>
      <c r="CC11" s="1513" t="s">
        <v>920</v>
      </c>
      <c r="CD11" s="1513"/>
      <c r="CE11" s="369"/>
      <c r="CF11" s="1591"/>
      <c r="CG11" s="1513"/>
      <c r="CH11" s="1513"/>
      <c r="CI11" s="1513"/>
      <c r="CJ11" s="1513"/>
      <c r="CK11" s="1592"/>
      <c r="CL11" s="372"/>
      <c r="CM11" s="1514" t="s">
        <v>1195</v>
      </c>
      <c r="CN11" s="1515"/>
      <c r="CO11" s="371" t="s">
        <v>212</v>
      </c>
      <c r="CP11" s="1548"/>
      <c r="CQ11" s="1516"/>
      <c r="CR11" s="1516"/>
      <c r="CS11" s="1516"/>
      <c r="CT11" s="1517"/>
      <c r="CU11" s="1513" t="s">
        <v>920</v>
      </c>
      <c r="CV11" s="1513"/>
      <c r="CW11" s="369"/>
      <c r="CX11" s="1591"/>
      <c r="CY11" s="1513"/>
      <c r="CZ11" s="1513"/>
      <c r="DA11" s="1513"/>
      <c r="DB11" s="1513"/>
      <c r="DC11" s="1592"/>
      <c r="DD11" s="372"/>
      <c r="DE11" s="1514" t="s">
        <v>1195</v>
      </c>
      <c r="DF11" s="1515"/>
      <c r="DG11" s="371" t="s">
        <v>212</v>
      </c>
      <c r="DH11" s="1548"/>
      <c r="DI11" s="1516"/>
      <c r="DJ11" s="1516"/>
      <c r="DK11" s="1516"/>
      <c r="DL11" s="1517"/>
      <c r="DM11" s="1513" t="s">
        <v>920</v>
      </c>
      <c r="DN11" s="1513"/>
      <c r="DO11" s="369"/>
      <c r="DP11" s="1591"/>
      <c r="DQ11" s="1513"/>
      <c r="DR11" s="1513"/>
      <c r="DS11" s="1513"/>
      <c r="DT11" s="1513"/>
      <c r="DU11" s="1592"/>
      <c r="DV11" s="372"/>
      <c r="DW11" s="1514" t="s">
        <v>1195</v>
      </c>
      <c r="DX11" s="1515"/>
      <c r="DY11" s="371" t="s">
        <v>212</v>
      </c>
      <c r="DZ11" s="1548"/>
      <c r="EA11" s="1516"/>
      <c r="EB11" s="1516"/>
      <c r="EC11" s="1516"/>
      <c r="ED11" s="1517"/>
      <c r="EE11" s="1513" t="s">
        <v>920</v>
      </c>
      <c r="EF11" s="1513"/>
      <c r="EG11" s="369"/>
      <c r="EH11" s="1591"/>
      <c r="EI11" s="1513"/>
      <c r="EJ11" s="1513"/>
      <c r="EK11" s="1513"/>
      <c r="EL11" s="1513"/>
      <c r="EM11" s="1592"/>
      <c r="EN11" s="372"/>
      <c r="EO11" s="1514" t="s">
        <v>1195</v>
      </c>
      <c r="EP11" s="1515"/>
      <c r="EQ11" s="371" t="s">
        <v>212</v>
      </c>
      <c r="ER11" s="1548"/>
      <c r="ES11" s="1516"/>
      <c r="ET11" s="1516"/>
      <c r="EU11" s="1516"/>
      <c r="EV11" s="1517"/>
      <c r="EW11" s="1513" t="s">
        <v>920</v>
      </c>
      <c r="EX11" s="1513"/>
      <c r="EY11" s="369"/>
      <c r="EZ11" s="1591"/>
      <c r="FA11" s="1513"/>
      <c r="FB11" s="1513"/>
      <c r="FC11" s="1513"/>
      <c r="FD11" s="1513"/>
      <c r="FE11" s="1592"/>
      <c r="FF11" s="372"/>
      <c r="FG11" s="1514" t="s">
        <v>1195</v>
      </c>
      <c r="FH11" s="1515"/>
      <c r="FI11" s="371" t="s">
        <v>212</v>
      </c>
      <c r="FJ11" s="1548"/>
      <c r="FK11" s="1516"/>
      <c r="FL11" s="1516"/>
      <c r="FM11" s="1516"/>
      <c r="FN11" s="1517"/>
      <c r="FO11" s="1513" t="s">
        <v>920</v>
      </c>
      <c r="FP11" s="1513"/>
      <c r="FQ11" s="369"/>
      <c r="FR11" s="1591"/>
      <c r="FS11" s="1513"/>
      <c r="FT11" s="1513"/>
      <c r="FU11" s="1513"/>
      <c r="FV11" s="1513"/>
      <c r="FW11" s="1592"/>
      <c r="FX11" s="372"/>
      <c r="FY11" s="1514" t="s">
        <v>1195</v>
      </c>
      <c r="FZ11" s="1515"/>
      <c r="GA11" s="371" t="s">
        <v>212</v>
      </c>
      <c r="GB11" s="1548"/>
      <c r="GC11" s="1516"/>
      <c r="GD11" s="1516"/>
      <c r="GE11" s="1516"/>
      <c r="GF11" s="1517"/>
      <c r="GG11" s="1513" t="s">
        <v>920</v>
      </c>
      <c r="GH11" s="1513"/>
      <c r="GI11" s="369"/>
      <c r="GJ11" s="1591"/>
      <c r="GK11" s="1513"/>
      <c r="GL11" s="1513"/>
      <c r="GM11" s="1513"/>
      <c r="GN11" s="1513"/>
      <c r="GO11" s="1592"/>
      <c r="GP11" s="372"/>
      <c r="GQ11" s="1514" t="s">
        <v>1195</v>
      </c>
      <c r="GR11" s="1515"/>
      <c r="GS11" s="371" t="s">
        <v>212</v>
      </c>
      <c r="GT11" s="1548"/>
      <c r="GU11" s="1516"/>
      <c r="GV11" s="1516"/>
      <c r="GW11" s="1516"/>
      <c r="GX11" s="1517"/>
      <c r="GY11" s="1513" t="s">
        <v>920</v>
      </c>
      <c r="GZ11" s="1513"/>
      <c r="HA11" s="369"/>
      <c r="HB11" s="1591"/>
      <c r="HC11" s="1513"/>
      <c r="HD11" s="1513"/>
      <c r="HE11" s="1513"/>
      <c r="HF11" s="1513"/>
      <c r="HG11" s="1592"/>
      <c r="HH11" s="372"/>
      <c r="HI11" s="1514" t="s">
        <v>1195</v>
      </c>
      <c r="HJ11" s="1515"/>
      <c r="HK11" s="371" t="s">
        <v>212</v>
      </c>
      <c r="HL11" s="1548"/>
      <c r="HM11" s="1516"/>
      <c r="HN11" s="1516"/>
      <c r="HO11" s="1516"/>
      <c r="HP11" s="1517"/>
      <c r="HQ11" s="1513" t="s">
        <v>920</v>
      </c>
      <c r="HR11" s="1513"/>
      <c r="HS11" s="369"/>
      <c r="HT11" s="1591"/>
      <c r="HU11" s="1513"/>
      <c r="HV11" s="1513"/>
      <c r="HW11" s="1513"/>
      <c r="HX11" s="1513"/>
      <c r="HY11" s="1592"/>
      <c r="HZ11" s="372"/>
      <c r="IA11" s="1514" t="s">
        <v>1195</v>
      </c>
      <c r="IB11" s="1515"/>
      <c r="IC11" s="371" t="s">
        <v>212</v>
      </c>
      <c r="ID11" s="1548"/>
      <c r="IE11" s="1516"/>
      <c r="IF11" s="1516"/>
      <c r="IG11" s="1516"/>
      <c r="IH11" s="1517"/>
      <c r="II11" s="1513" t="s">
        <v>920</v>
      </c>
      <c r="IJ11" s="1513"/>
      <c r="IK11" s="369"/>
      <c r="IL11" s="1591"/>
      <c r="IM11" s="1513"/>
      <c r="IN11" s="1513"/>
      <c r="IO11" s="1513"/>
      <c r="IP11" s="1513"/>
      <c r="IQ11" s="1592"/>
      <c r="IR11" s="372"/>
    </row>
    <row r="12" spans="1:252" ht="27.75" customHeight="1">
      <c r="A12" s="1580"/>
      <c r="B12" s="1521"/>
      <c r="C12" s="139"/>
      <c r="D12" s="1520"/>
      <c r="E12" s="1521"/>
      <c r="F12" s="1521"/>
      <c r="G12" s="1521"/>
      <c r="H12" s="1598"/>
      <c r="I12" s="1513"/>
      <c r="J12" s="1513"/>
      <c r="K12" s="369"/>
      <c r="L12" s="1591"/>
      <c r="M12" s="1513"/>
      <c r="N12" s="1513"/>
      <c r="O12" s="1513"/>
      <c r="P12" s="1513"/>
      <c r="Q12" s="1592"/>
      <c r="R12" s="372"/>
      <c r="S12" s="1580"/>
      <c r="T12" s="1521"/>
      <c r="U12" s="139"/>
      <c r="V12" s="1520"/>
      <c r="W12" s="1521"/>
      <c r="X12" s="1521"/>
      <c r="Y12" s="1521"/>
      <c r="Z12" s="1598"/>
      <c r="AA12" s="1513"/>
      <c r="AB12" s="1513"/>
      <c r="AC12" s="369"/>
      <c r="AD12" s="1591"/>
      <c r="AE12" s="1513"/>
      <c r="AF12" s="1513"/>
      <c r="AG12" s="1513"/>
      <c r="AH12" s="1513"/>
      <c r="AI12" s="1592"/>
      <c r="AJ12" s="372"/>
      <c r="AK12" s="1580"/>
      <c r="AL12" s="1521"/>
      <c r="AM12" s="139"/>
      <c r="AN12" s="1520"/>
      <c r="AO12" s="1521"/>
      <c r="AP12" s="1521"/>
      <c r="AQ12" s="1521"/>
      <c r="AR12" s="1598"/>
      <c r="AS12" s="1513"/>
      <c r="AT12" s="1513"/>
      <c r="AU12" s="369"/>
      <c r="AV12" s="1591"/>
      <c r="AW12" s="1513"/>
      <c r="AX12" s="1513"/>
      <c r="AY12" s="1513"/>
      <c r="AZ12" s="1513"/>
      <c r="BA12" s="1592"/>
      <c r="BB12" s="372"/>
      <c r="BC12" s="1580"/>
      <c r="BD12" s="1521"/>
      <c r="BE12" s="139"/>
      <c r="BF12" s="1520"/>
      <c r="BG12" s="1521"/>
      <c r="BH12" s="1521"/>
      <c r="BI12" s="1521"/>
      <c r="BJ12" s="1598"/>
      <c r="BK12" s="1513"/>
      <c r="BL12" s="1513"/>
      <c r="BM12" s="369"/>
      <c r="BN12" s="1591"/>
      <c r="BO12" s="1513"/>
      <c r="BP12" s="1513"/>
      <c r="BQ12" s="1513"/>
      <c r="BR12" s="1513"/>
      <c r="BS12" s="1592"/>
      <c r="BT12" s="372"/>
      <c r="BU12" s="1580"/>
      <c r="BV12" s="1521"/>
      <c r="BW12" s="139"/>
      <c r="BX12" s="1520"/>
      <c r="BY12" s="1521"/>
      <c r="BZ12" s="1521"/>
      <c r="CA12" s="1521"/>
      <c r="CB12" s="1598"/>
      <c r="CC12" s="1513"/>
      <c r="CD12" s="1513"/>
      <c r="CE12" s="369"/>
      <c r="CF12" s="1591"/>
      <c r="CG12" s="1513"/>
      <c r="CH12" s="1513"/>
      <c r="CI12" s="1513"/>
      <c r="CJ12" s="1513"/>
      <c r="CK12" s="1592"/>
      <c r="CL12" s="372"/>
      <c r="CM12" s="1580"/>
      <c r="CN12" s="1521"/>
      <c r="CO12" s="139"/>
      <c r="CP12" s="1520"/>
      <c r="CQ12" s="1521"/>
      <c r="CR12" s="1521"/>
      <c r="CS12" s="1521"/>
      <c r="CT12" s="1598"/>
      <c r="CU12" s="1513"/>
      <c r="CV12" s="1513"/>
      <c r="CW12" s="369"/>
      <c r="CX12" s="1591"/>
      <c r="CY12" s="1513"/>
      <c r="CZ12" s="1513"/>
      <c r="DA12" s="1513"/>
      <c r="DB12" s="1513"/>
      <c r="DC12" s="1592"/>
      <c r="DD12" s="372"/>
      <c r="DE12" s="1580"/>
      <c r="DF12" s="1521"/>
      <c r="DG12" s="139"/>
      <c r="DH12" s="1520"/>
      <c r="DI12" s="1521"/>
      <c r="DJ12" s="1521"/>
      <c r="DK12" s="1521"/>
      <c r="DL12" s="1598"/>
      <c r="DM12" s="1513"/>
      <c r="DN12" s="1513"/>
      <c r="DO12" s="369"/>
      <c r="DP12" s="1591"/>
      <c r="DQ12" s="1513"/>
      <c r="DR12" s="1513"/>
      <c r="DS12" s="1513"/>
      <c r="DT12" s="1513"/>
      <c r="DU12" s="1592"/>
      <c r="DV12" s="372"/>
      <c r="DW12" s="1580"/>
      <c r="DX12" s="1521"/>
      <c r="DY12" s="139"/>
      <c r="DZ12" s="1520"/>
      <c r="EA12" s="1521"/>
      <c r="EB12" s="1521"/>
      <c r="EC12" s="1521"/>
      <c r="ED12" s="1598"/>
      <c r="EE12" s="1513"/>
      <c r="EF12" s="1513"/>
      <c r="EG12" s="369"/>
      <c r="EH12" s="1591"/>
      <c r="EI12" s="1513"/>
      <c r="EJ12" s="1513"/>
      <c r="EK12" s="1513"/>
      <c r="EL12" s="1513"/>
      <c r="EM12" s="1592"/>
      <c r="EN12" s="372"/>
      <c r="EO12" s="1580"/>
      <c r="EP12" s="1521"/>
      <c r="EQ12" s="139"/>
      <c r="ER12" s="1520"/>
      <c r="ES12" s="1521"/>
      <c r="ET12" s="1521"/>
      <c r="EU12" s="1521"/>
      <c r="EV12" s="1598"/>
      <c r="EW12" s="1513"/>
      <c r="EX12" s="1513"/>
      <c r="EY12" s="369"/>
      <c r="EZ12" s="1591"/>
      <c r="FA12" s="1513"/>
      <c r="FB12" s="1513"/>
      <c r="FC12" s="1513"/>
      <c r="FD12" s="1513"/>
      <c r="FE12" s="1592"/>
      <c r="FF12" s="372"/>
      <c r="FG12" s="1580"/>
      <c r="FH12" s="1521"/>
      <c r="FI12" s="139"/>
      <c r="FJ12" s="1520"/>
      <c r="FK12" s="1521"/>
      <c r="FL12" s="1521"/>
      <c r="FM12" s="1521"/>
      <c r="FN12" s="1598"/>
      <c r="FO12" s="1513"/>
      <c r="FP12" s="1513"/>
      <c r="FQ12" s="369"/>
      <c r="FR12" s="1591"/>
      <c r="FS12" s="1513"/>
      <c r="FT12" s="1513"/>
      <c r="FU12" s="1513"/>
      <c r="FV12" s="1513"/>
      <c r="FW12" s="1592"/>
      <c r="FX12" s="372"/>
      <c r="FY12" s="1580"/>
      <c r="FZ12" s="1521"/>
      <c r="GA12" s="139"/>
      <c r="GB12" s="1520"/>
      <c r="GC12" s="1521"/>
      <c r="GD12" s="1521"/>
      <c r="GE12" s="1521"/>
      <c r="GF12" s="1598"/>
      <c r="GG12" s="1513"/>
      <c r="GH12" s="1513"/>
      <c r="GI12" s="369"/>
      <c r="GJ12" s="1591"/>
      <c r="GK12" s="1513"/>
      <c r="GL12" s="1513"/>
      <c r="GM12" s="1513"/>
      <c r="GN12" s="1513"/>
      <c r="GO12" s="1592"/>
      <c r="GP12" s="372"/>
      <c r="GQ12" s="1580"/>
      <c r="GR12" s="1521"/>
      <c r="GS12" s="139"/>
      <c r="GT12" s="1520"/>
      <c r="GU12" s="1521"/>
      <c r="GV12" s="1521"/>
      <c r="GW12" s="1521"/>
      <c r="GX12" s="1598"/>
      <c r="GY12" s="1513"/>
      <c r="GZ12" s="1513"/>
      <c r="HA12" s="369"/>
      <c r="HB12" s="1591"/>
      <c r="HC12" s="1513"/>
      <c r="HD12" s="1513"/>
      <c r="HE12" s="1513"/>
      <c r="HF12" s="1513"/>
      <c r="HG12" s="1592"/>
      <c r="HH12" s="372"/>
      <c r="HI12" s="1580"/>
      <c r="HJ12" s="1521"/>
      <c r="HK12" s="139"/>
      <c r="HL12" s="1520"/>
      <c r="HM12" s="1521"/>
      <c r="HN12" s="1521"/>
      <c r="HO12" s="1521"/>
      <c r="HP12" s="1598"/>
      <c r="HQ12" s="1513"/>
      <c r="HR12" s="1513"/>
      <c r="HS12" s="369"/>
      <c r="HT12" s="1591"/>
      <c r="HU12" s="1513"/>
      <c r="HV12" s="1513"/>
      <c r="HW12" s="1513"/>
      <c r="HX12" s="1513"/>
      <c r="HY12" s="1592"/>
      <c r="HZ12" s="372"/>
      <c r="IA12" s="1580"/>
      <c r="IB12" s="1521"/>
      <c r="IC12" s="139"/>
      <c r="ID12" s="1520"/>
      <c r="IE12" s="1521"/>
      <c r="IF12" s="1521"/>
      <c r="IG12" s="1521"/>
      <c r="IH12" s="1598"/>
      <c r="II12" s="1513"/>
      <c r="IJ12" s="1513"/>
      <c r="IK12" s="369"/>
      <c r="IL12" s="1591"/>
      <c r="IM12" s="1513"/>
      <c r="IN12" s="1513"/>
      <c r="IO12" s="1513"/>
      <c r="IP12" s="1513"/>
      <c r="IQ12" s="1592"/>
      <c r="IR12" s="372"/>
    </row>
    <row r="13" spans="1:252" ht="27.75" customHeight="1">
      <c r="A13" s="1514" t="s">
        <v>1196</v>
      </c>
      <c r="B13" s="1515"/>
      <c r="C13" s="371" t="s">
        <v>932</v>
      </c>
      <c r="D13" s="438"/>
      <c r="E13" s="456"/>
      <c r="F13" s="457">
        <v>10</v>
      </c>
      <c r="G13" s="1596">
        <v>15</v>
      </c>
      <c r="H13" s="1597"/>
      <c r="I13" s="1513" t="s">
        <v>933</v>
      </c>
      <c r="J13" s="1513"/>
      <c r="K13" s="369"/>
      <c r="L13" s="1591"/>
      <c r="M13" s="1513"/>
      <c r="N13" s="1513"/>
      <c r="O13" s="1513"/>
      <c r="P13" s="1513"/>
      <c r="Q13" s="1592"/>
      <c r="R13" s="372"/>
      <c r="S13" s="1514" t="s">
        <v>1196</v>
      </c>
      <c r="T13" s="1515"/>
      <c r="U13" s="371" t="s">
        <v>932</v>
      </c>
      <c r="V13" s="438"/>
      <c r="W13" s="456"/>
      <c r="X13" s="457">
        <v>10</v>
      </c>
      <c r="Y13" s="1596">
        <v>15</v>
      </c>
      <c r="Z13" s="1597"/>
      <c r="AA13" s="1513" t="s">
        <v>933</v>
      </c>
      <c r="AB13" s="1513"/>
      <c r="AC13" s="369"/>
      <c r="AD13" s="1591"/>
      <c r="AE13" s="1513"/>
      <c r="AF13" s="1513"/>
      <c r="AG13" s="1513"/>
      <c r="AH13" s="1513"/>
      <c r="AI13" s="1592"/>
      <c r="AJ13" s="372"/>
      <c r="AK13" s="1514" t="s">
        <v>1196</v>
      </c>
      <c r="AL13" s="1515"/>
      <c r="AM13" s="371" t="s">
        <v>932</v>
      </c>
      <c r="AN13" s="438"/>
      <c r="AO13" s="456"/>
      <c r="AP13" s="457">
        <v>10</v>
      </c>
      <c r="AQ13" s="1596">
        <v>15</v>
      </c>
      <c r="AR13" s="1597"/>
      <c r="AS13" s="1513" t="s">
        <v>933</v>
      </c>
      <c r="AT13" s="1513"/>
      <c r="AU13" s="369"/>
      <c r="AV13" s="1591"/>
      <c r="AW13" s="1513"/>
      <c r="AX13" s="1513"/>
      <c r="AY13" s="1513"/>
      <c r="AZ13" s="1513"/>
      <c r="BA13" s="1592"/>
      <c r="BB13" s="372"/>
      <c r="BC13" s="1514" t="s">
        <v>1196</v>
      </c>
      <c r="BD13" s="1515"/>
      <c r="BE13" s="371" t="s">
        <v>932</v>
      </c>
      <c r="BF13" s="438"/>
      <c r="BG13" s="456"/>
      <c r="BH13" s="457">
        <v>10</v>
      </c>
      <c r="BI13" s="1596">
        <v>15</v>
      </c>
      <c r="BJ13" s="1597"/>
      <c r="BK13" s="1513" t="s">
        <v>933</v>
      </c>
      <c r="BL13" s="1513"/>
      <c r="BM13" s="369"/>
      <c r="BN13" s="1591"/>
      <c r="BO13" s="1513"/>
      <c r="BP13" s="1513"/>
      <c r="BQ13" s="1513"/>
      <c r="BR13" s="1513"/>
      <c r="BS13" s="1592"/>
      <c r="BT13" s="372"/>
      <c r="BU13" s="1514" t="s">
        <v>1196</v>
      </c>
      <c r="BV13" s="1515"/>
      <c r="BW13" s="371" t="s">
        <v>932</v>
      </c>
      <c r="BX13" s="438"/>
      <c r="BY13" s="456"/>
      <c r="BZ13" s="457">
        <v>10</v>
      </c>
      <c r="CA13" s="1596">
        <v>15</v>
      </c>
      <c r="CB13" s="1597"/>
      <c r="CC13" s="1513" t="s">
        <v>933</v>
      </c>
      <c r="CD13" s="1513"/>
      <c r="CE13" s="369"/>
      <c r="CF13" s="1591"/>
      <c r="CG13" s="1513"/>
      <c r="CH13" s="1513"/>
      <c r="CI13" s="1513"/>
      <c r="CJ13" s="1513"/>
      <c r="CK13" s="1592"/>
      <c r="CL13" s="372"/>
      <c r="CM13" s="1514" t="s">
        <v>1196</v>
      </c>
      <c r="CN13" s="1515"/>
      <c r="CO13" s="371" t="s">
        <v>932</v>
      </c>
      <c r="CP13" s="438"/>
      <c r="CQ13" s="456"/>
      <c r="CR13" s="457">
        <v>10</v>
      </c>
      <c r="CS13" s="1596">
        <v>15</v>
      </c>
      <c r="CT13" s="1597"/>
      <c r="CU13" s="1513" t="s">
        <v>933</v>
      </c>
      <c r="CV13" s="1513"/>
      <c r="CW13" s="369"/>
      <c r="CX13" s="1591"/>
      <c r="CY13" s="1513"/>
      <c r="CZ13" s="1513"/>
      <c r="DA13" s="1513"/>
      <c r="DB13" s="1513"/>
      <c r="DC13" s="1592"/>
      <c r="DD13" s="372"/>
      <c r="DE13" s="1514" t="s">
        <v>1196</v>
      </c>
      <c r="DF13" s="1515"/>
      <c r="DG13" s="371" t="s">
        <v>932</v>
      </c>
      <c r="DH13" s="438"/>
      <c r="DI13" s="456"/>
      <c r="DJ13" s="457">
        <v>10</v>
      </c>
      <c r="DK13" s="1596">
        <v>15</v>
      </c>
      <c r="DL13" s="1597"/>
      <c r="DM13" s="1513" t="s">
        <v>933</v>
      </c>
      <c r="DN13" s="1513"/>
      <c r="DO13" s="369"/>
      <c r="DP13" s="1591"/>
      <c r="DQ13" s="1513"/>
      <c r="DR13" s="1513"/>
      <c r="DS13" s="1513"/>
      <c r="DT13" s="1513"/>
      <c r="DU13" s="1592"/>
      <c r="DV13" s="372"/>
      <c r="DW13" s="1514" t="s">
        <v>1196</v>
      </c>
      <c r="DX13" s="1515"/>
      <c r="DY13" s="371" t="s">
        <v>932</v>
      </c>
      <c r="DZ13" s="438"/>
      <c r="EA13" s="456"/>
      <c r="EB13" s="457">
        <v>10</v>
      </c>
      <c r="EC13" s="1596">
        <v>15</v>
      </c>
      <c r="ED13" s="1597"/>
      <c r="EE13" s="1513" t="s">
        <v>933</v>
      </c>
      <c r="EF13" s="1513"/>
      <c r="EG13" s="369"/>
      <c r="EH13" s="1591"/>
      <c r="EI13" s="1513"/>
      <c r="EJ13" s="1513"/>
      <c r="EK13" s="1513"/>
      <c r="EL13" s="1513"/>
      <c r="EM13" s="1592"/>
      <c r="EN13" s="372"/>
      <c r="EO13" s="1514" t="s">
        <v>1196</v>
      </c>
      <c r="EP13" s="1515"/>
      <c r="EQ13" s="371" t="s">
        <v>932</v>
      </c>
      <c r="ER13" s="438"/>
      <c r="ES13" s="456"/>
      <c r="ET13" s="457">
        <v>10</v>
      </c>
      <c r="EU13" s="1596">
        <v>15</v>
      </c>
      <c r="EV13" s="1597"/>
      <c r="EW13" s="1513" t="s">
        <v>933</v>
      </c>
      <c r="EX13" s="1513"/>
      <c r="EY13" s="369"/>
      <c r="EZ13" s="1591"/>
      <c r="FA13" s="1513"/>
      <c r="FB13" s="1513"/>
      <c r="FC13" s="1513"/>
      <c r="FD13" s="1513"/>
      <c r="FE13" s="1592"/>
      <c r="FF13" s="372"/>
      <c r="FG13" s="1514" t="s">
        <v>1196</v>
      </c>
      <c r="FH13" s="1515"/>
      <c r="FI13" s="371" t="s">
        <v>932</v>
      </c>
      <c r="FJ13" s="438"/>
      <c r="FK13" s="456"/>
      <c r="FL13" s="457">
        <v>10</v>
      </c>
      <c r="FM13" s="1596">
        <v>15</v>
      </c>
      <c r="FN13" s="1597"/>
      <c r="FO13" s="1513" t="s">
        <v>933</v>
      </c>
      <c r="FP13" s="1513"/>
      <c r="FQ13" s="369"/>
      <c r="FR13" s="1591"/>
      <c r="FS13" s="1513"/>
      <c r="FT13" s="1513"/>
      <c r="FU13" s="1513"/>
      <c r="FV13" s="1513"/>
      <c r="FW13" s="1592"/>
      <c r="FX13" s="372"/>
      <c r="FY13" s="1514" t="s">
        <v>1196</v>
      </c>
      <c r="FZ13" s="1515"/>
      <c r="GA13" s="371" t="s">
        <v>932</v>
      </c>
      <c r="GB13" s="438"/>
      <c r="GC13" s="456"/>
      <c r="GD13" s="457">
        <v>10</v>
      </c>
      <c r="GE13" s="1596">
        <v>15</v>
      </c>
      <c r="GF13" s="1597"/>
      <c r="GG13" s="1513" t="s">
        <v>933</v>
      </c>
      <c r="GH13" s="1513"/>
      <c r="GI13" s="369"/>
      <c r="GJ13" s="1591"/>
      <c r="GK13" s="1513"/>
      <c r="GL13" s="1513"/>
      <c r="GM13" s="1513"/>
      <c r="GN13" s="1513"/>
      <c r="GO13" s="1592"/>
      <c r="GP13" s="372"/>
      <c r="GQ13" s="1514" t="s">
        <v>1196</v>
      </c>
      <c r="GR13" s="1515"/>
      <c r="GS13" s="371" t="s">
        <v>932</v>
      </c>
      <c r="GT13" s="438"/>
      <c r="GU13" s="456"/>
      <c r="GV13" s="457">
        <v>10</v>
      </c>
      <c r="GW13" s="1596">
        <v>15</v>
      </c>
      <c r="GX13" s="1597"/>
      <c r="GY13" s="1513" t="s">
        <v>933</v>
      </c>
      <c r="GZ13" s="1513"/>
      <c r="HA13" s="369"/>
      <c r="HB13" s="1591"/>
      <c r="HC13" s="1513"/>
      <c r="HD13" s="1513"/>
      <c r="HE13" s="1513"/>
      <c r="HF13" s="1513"/>
      <c r="HG13" s="1592"/>
      <c r="HH13" s="372"/>
      <c r="HI13" s="1514" t="s">
        <v>1196</v>
      </c>
      <c r="HJ13" s="1515"/>
      <c r="HK13" s="371" t="s">
        <v>932</v>
      </c>
      <c r="HL13" s="438"/>
      <c r="HM13" s="456"/>
      <c r="HN13" s="457">
        <v>10</v>
      </c>
      <c r="HO13" s="1596">
        <v>15</v>
      </c>
      <c r="HP13" s="1597"/>
      <c r="HQ13" s="1513" t="s">
        <v>933</v>
      </c>
      <c r="HR13" s="1513"/>
      <c r="HS13" s="369"/>
      <c r="HT13" s="1591"/>
      <c r="HU13" s="1513"/>
      <c r="HV13" s="1513"/>
      <c r="HW13" s="1513"/>
      <c r="HX13" s="1513"/>
      <c r="HY13" s="1592"/>
      <c r="HZ13" s="372"/>
      <c r="IA13" s="1514" t="s">
        <v>1196</v>
      </c>
      <c r="IB13" s="1515"/>
      <c r="IC13" s="371" t="s">
        <v>932</v>
      </c>
      <c r="ID13" s="438"/>
      <c r="IE13" s="456"/>
      <c r="IF13" s="457">
        <v>10</v>
      </c>
      <c r="IG13" s="1596">
        <v>15</v>
      </c>
      <c r="IH13" s="1597"/>
      <c r="II13" s="1513" t="s">
        <v>933</v>
      </c>
      <c r="IJ13" s="1513"/>
      <c r="IK13" s="369"/>
      <c r="IL13" s="1591"/>
      <c r="IM13" s="1513"/>
      <c r="IN13" s="1513"/>
      <c r="IO13" s="1513"/>
      <c r="IP13" s="1513"/>
      <c r="IQ13" s="1592"/>
      <c r="IR13" s="372"/>
    </row>
    <row r="14" spans="1:252" ht="27.75" customHeight="1">
      <c r="A14" s="1514" t="s">
        <v>1197</v>
      </c>
      <c r="B14" s="1515"/>
      <c r="C14" s="371" t="s">
        <v>889</v>
      </c>
      <c r="D14" s="458"/>
      <c r="E14" s="437"/>
      <c r="F14" s="373">
        <v>68</v>
      </c>
      <c r="G14" s="1553">
        <v>96</v>
      </c>
      <c r="H14" s="1084"/>
      <c r="I14" s="1513"/>
      <c r="J14" s="1513"/>
      <c r="K14" s="369"/>
      <c r="L14" s="1591"/>
      <c r="M14" s="1513"/>
      <c r="N14" s="1513"/>
      <c r="O14" s="1513"/>
      <c r="P14" s="1513"/>
      <c r="Q14" s="1592"/>
      <c r="R14" s="372"/>
      <c r="S14" s="1514" t="s">
        <v>1197</v>
      </c>
      <c r="T14" s="1515"/>
      <c r="U14" s="371" t="s">
        <v>889</v>
      </c>
      <c r="V14" s="458"/>
      <c r="W14" s="437"/>
      <c r="X14" s="373">
        <v>68</v>
      </c>
      <c r="Y14" s="1553">
        <v>107</v>
      </c>
      <c r="Z14" s="1084"/>
      <c r="AA14" s="1513"/>
      <c r="AB14" s="1513"/>
      <c r="AC14" s="369"/>
      <c r="AD14" s="1591"/>
      <c r="AE14" s="1513"/>
      <c r="AF14" s="1513"/>
      <c r="AG14" s="1513"/>
      <c r="AH14" s="1513"/>
      <c r="AI14" s="1592"/>
      <c r="AJ14" s="372"/>
      <c r="AK14" s="1514" t="s">
        <v>1197</v>
      </c>
      <c r="AL14" s="1515"/>
      <c r="AM14" s="371" t="s">
        <v>889</v>
      </c>
      <c r="AN14" s="458"/>
      <c r="AO14" s="437"/>
      <c r="AP14" s="373">
        <v>68</v>
      </c>
      <c r="AQ14" s="1553">
        <v>107</v>
      </c>
      <c r="AR14" s="1084"/>
      <c r="AS14" s="1513"/>
      <c r="AT14" s="1513"/>
      <c r="AU14" s="369"/>
      <c r="AV14" s="1591"/>
      <c r="AW14" s="1513"/>
      <c r="AX14" s="1513"/>
      <c r="AY14" s="1513"/>
      <c r="AZ14" s="1513"/>
      <c r="BA14" s="1592"/>
      <c r="BB14" s="372"/>
      <c r="BC14" s="1514" t="s">
        <v>1197</v>
      </c>
      <c r="BD14" s="1515"/>
      <c r="BE14" s="371" t="s">
        <v>889</v>
      </c>
      <c r="BF14" s="458"/>
      <c r="BG14" s="437"/>
      <c r="BH14" s="373">
        <v>68</v>
      </c>
      <c r="BI14" s="1553">
        <v>107</v>
      </c>
      <c r="BJ14" s="1084"/>
      <c r="BK14" s="1513"/>
      <c r="BL14" s="1513"/>
      <c r="BM14" s="369"/>
      <c r="BN14" s="1591"/>
      <c r="BO14" s="1513"/>
      <c r="BP14" s="1513"/>
      <c r="BQ14" s="1513"/>
      <c r="BR14" s="1513"/>
      <c r="BS14" s="1592"/>
      <c r="BT14" s="372"/>
      <c r="BU14" s="1514" t="s">
        <v>1197</v>
      </c>
      <c r="BV14" s="1515"/>
      <c r="BW14" s="371" t="s">
        <v>889</v>
      </c>
      <c r="BX14" s="458"/>
      <c r="BY14" s="437"/>
      <c r="BZ14" s="373">
        <v>68</v>
      </c>
      <c r="CA14" s="1553">
        <v>107</v>
      </c>
      <c r="CB14" s="1084"/>
      <c r="CC14" s="1513"/>
      <c r="CD14" s="1513"/>
      <c r="CE14" s="369"/>
      <c r="CF14" s="1591"/>
      <c r="CG14" s="1513"/>
      <c r="CH14" s="1513"/>
      <c r="CI14" s="1513"/>
      <c r="CJ14" s="1513"/>
      <c r="CK14" s="1592"/>
      <c r="CL14" s="372"/>
      <c r="CM14" s="1514" t="s">
        <v>1197</v>
      </c>
      <c r="CN14" s="1515"/>
      <c r="CO14" s="371" t="s">
        <v>889</v>
      </c>
      <c r="CP14" s="458"/>
      <c r="CQ14" s="437"/>
      <c r="CR14" s="373">
        <v>68</v>
      </c>
      <c r="CS14" s="1553">
        <v>107</v>
      </c>
      <c r="CT14" s="1084"/>
      <c r="CU14" s="1513"/>
      <c r="CV14" s="1513"/>
      <c r="CW14" s="369"/>
      <c r="CX14" s="1591"/>
      <c r="CY14" s="1513"/>
      <c r="CZ14" s="1513"/>
      <c r="DA14" s="1513"/>
      <c r="DB14" s="1513"/>
      <c r="DC14" s="1592"/>
      <c r="DD14" s="372"/>
      <c r="DE14" s="1514" t="s">
        <v>1197</v>
      </c>
      <c r="DF14" s="1515"/>
      <c r="DG14" s="371" t="s">
        <v>889</v>
      </c>
      <c r="DH14" s="458"/>
      <c r="DI14" s="437"/>
      <c r="DJ14" s="373">
        <v>68</v>
      </c>
      <c r="DK14" s="1553">
        <v>107</v>
      </c>
      <c r="DL14" s="1084"/>
      <c r="DM14" s="1513"/>
      <c r="DN14" s="1513"/>
      <c r="DO14" s="369"/>
      <c r="DP14" s="1591"/>
      <c r="DQ14" s="1513"/>
      <c r="DR14" s="1513"/>
      <c r="DS14" s="1513"/>
      <c r="DT14" s="1513"/>
      <c r="DU14" s="1592"/>
      <c r="DV14" s="372"/>
      <c r="DW14" s="1514" t="s">
        <v>1197</v>
      </c>
      <c r="DX14" s="1515"/>
      <c r="DY14" s="371" t="s">
        <v>889</v>
      </c>
      <c r="DZ14" s="458"/>
      <c r="EA14" s="437"/>
      <c r="EB14" s="373">
        <v>68</v>
      </c>
      <c r="EC14" s="1553">
        <v>107</v>
      </c>
      <c r="ED14" s="1084"/>
      <c r="EE14" s="1513"/>
      <c r="EF14" s="1513"/>
      <c r="EG14" s="369"/>
      <c r="EH14" s="1591"/>
      <c r="EI14" s="1513"/>
      <c r="EJ14" s="1513"/>
      <c r="EK14" s="1513"/>
      <c r="EL14" s="1513"/>
      <c r="EM14" s="1592"/>
      <c r="EN14" s="372"/>
      <c r="EO14" s="1514" t="s">
        <v>1197</v>
      </c>
      <c r="EP14" s="1515"/>
      <c r="EQ14" s="371" t="s">
        <v>889</v>
      </c>
      <c r="ER14" s="458"/>
      <c r="ES14" s="437"/>
      <c r="ET14" s="373">
        <v>68</v>
      </c>
      <c r="EU14" s="1553">
        <v>107</v>
      </c>
      <c r="EV14" s="1084"/>
      <c r="EW14" s="1513"/>
      <c r="EX14" s="1513"/>
      <c r="EY14" s="369"/>
      <c r="EZ14" s="1591"/>
      <c r="FA14" s="1513"/>
      <c r="FB14" s="1513"/>
      <c r="FC14" s="1513"/>
      <c r="FD14" s="1513"/>
      <c r="FE14" s="1592"/>
      <c r="FF14" s="372"/>
      <c r="FG14" s="1514" t="s">
        <v>1197</v>
      </c>
      <c r="FH14" s="1515"/>
      <c r="FI14" s="371" t="s">
        <v>889</v>
      </c>
      <c r="FJ14" s="458"/>
      <c r="FK14" s="437"/>
      <c r="FL14" s="373">
        <v>68</v>
      </c>
      <c r="FM14" s="1553">
        <v>107</v>
      </c>
      <c r="FN14" s="1084"/>
      <c r="FO14" s="1513"/>
      <c r="FP14" s="1513"/>
      <c r="FQ14" s="369"/>
      <c r="FR14" s="1591"/>
      <c r="FS14" s="1513"/>
      <c r="FT14" s="1513"/>
      <c r="FU14" s="1513"/>
      <c r="FV14" s="1513"/>
      <c r="FW14" s="1592"/>
      <c r="FX14" s="372"/>
      <c r="FY14" s="1514" t="s">
        <v>1197</v>
      </c>
      <c r="FZ14" s="1515"/>
      <c r="GA14" s="371" t="s">
        <v>889</v>
      </c>
      <c r="GB14" s="458"/>
      <c r="GC14" s="437"/>
      <c r="GD14" s="373">
        <v>68</v>
      </c>
      <c r="GE14" s="1553">
        <v>107</v>
      </c>
      <c r="GF14" s="1084"/>
      <c r="GG14" s="1513"/>
      <c r="GH14" s="1513"/>
      <c r="GI14" s="369"/>
      <c r="GJ14" s="1591"/>
      <c r="GK14" s="1513"/>
      <c r="GL14" s="1513"/>
      <c r="GM14" s="1513"/>
      <c r="GN14" s="1513"/>
      <c r="GO14" s="1592"/>
      <c r="GP14" s="372"/>
      <c r="GQ14" s="1514" t="s">
        <v>1197</v>
      </c>
      <c r="GR14" s="1515"/>
      <c r="GS14" s="371" t="s">
        <v>889</v>
      </c>
      <c r="GT14" s="458"/>
      <c r="GU14" s="437"/>
      <c r="GV14" s="373">
        <v>68</v>
      </c>
      <c r="GW14" s="1553">
        <v>107</v>
      </c>
      <c r="GX14" s="1084"/>
      <c r="GY14" s="1513"/>
      <c r="GZ14" s="1513"/>
      <c r="HA14" s="369"/>
      <c r="HB14" s="1591"/>
      <c r="HC14" s="1513"/>
      <c r="HD14" s="1513"/>
      <c r="HE14" s="1513"/>
      <c r="HF14" s="1513"/>
      <c r="HG14" s="1592"/>
      <c r="HH14" s="372"/>
      <c r="HI14" s="1514" t="s">
        <v>1197</v>
      </c>
      <c r="HJ14" s="1515"/>
      <c r="HK14" s="371" t="s">
        <v>889</v>
      </c>
      <c r="HL14" s="458"/>
      <c r="HM14" s="437"/>
      <c r="HN14" s="373">
        <v>68</v>
      </c>
      <c r="HO14" s="1553">
        <v>107</v>
      </c>
      <c r="HP14" s="1084"/>
      <c r="HQ14" s="1513"/>
      <c r="HR14" s="1513"/>
      <c r="HS14" s="369"/>
      <c r="HT14" s="1591"/>
      <c r="HU14" s="1513"/>
      <c r="HV14" s="1513"/>
      <c r="HW14" s="1513"/>
      <c r="HX14" s="1513"/>
      <c r="HY14" s="1592"/>
      <c r="HZ14" s="372"/>
      <c r="IA14" s="1514" t="s">
        <v>1197</v>
      </c>
      <c r="IB14" s="1515"/>
      <c r="IC14" s="371" t="s">
        <v>889</v>
      </c>
      <c r="ID14" s="458"/>
      <c r="IE14" s="437"/>
      <c r="IF14" s="373">
        <v>68</v>
      </c>
      <c r="IG14" s="1553">
        <v>107</v>
      </c>
      <c r="IH14" s="1084"/>
      <c r="II14" s="1513"/>
      <c r="IJ14" s="1513"/>
      <c r="IK14" s="369"/>
      <c r="IL14" s="1591"/>
      <c r="IM14" s="1513"/>
      <c r="IN14" s="1513"/>
      <c r="IO14" s="1513"/>
      <c r="IP14" s="1513"/>
      <c r="IQ14" s="1592"/>
      <c r="IR14" s="372"/>
    </row>
    <row r="15" spans="1:252" ht="27.75" customHeight="1">
      <c r="A15" s="140"/>
      <c r="B15" s="369"/>
      <c r="C15" s="369"/>
      <c r="D15" s="369"/>
      <c r="E15" s="369"/>
      <c r="F15" s="369"/>
      <c r="G15" s="369"/>
      <c r="H15" s="369"/>
      <c r="I15" s="1513" t="s">
        <v>1198</v>
      </c>
      <c r="J15" s="1513"/>
      <c r="K15" s="369"/>
      <c r="L15" s="1591"/>
      <c r="M15" s="1513"/>
      <c r="N15" s="1513"/>
      <c r="O15" s="1513"/>
      <c r="P15" s="1513"/>
      <c r="Q15" s="1592"/>
      <c r="R15" s="372"/>
      <c r="S15" s="140"/>
      <c r="T15" s="369"/>
      <c r="U15" s="369"/>
      <c r="V15" s="369"/>
      <c r="W15" s="369"/>
      <c r="X15" s="369"/>
      <c r="Y15" s="369"/>
      <c r="Z15" s="369"/>
      <c r="AA15" s="1513" t="s">
        <v>1198</v>
      </c>
      <c r="AB15" s="1513"/>
      <c r="AC15" s="369"/>
      <c r="AD15" s="1591"/>
      <c r="AE15" s="1513"/>
      <c r="AF15" s="1513"/>
      <c r="AG15" s="1513"/>
      <c r="AH15" s="1513"/>
      <c r="AI15" s="1592"/>
      <c r="AJ15" s="372"/>
      <c r="AK15" s="140"/>
      <c r="AL15" s="369"/>
      <c r="AM15" s="369"/>
      <c r="AN15" s="369"/>
      <c r="AO15" s="369"/>
      <c r="AP15" s="369"/>
      <c r="AQ15" s="369"/>
      <c r="AR15" s="369"/>
      <c r="AS15" s="1513" t="s">
        <v>1198</v>
      </c>
      <c r="AT15" s="1513"/>
      <c r="AU15" s="369"/>
      <c r="AV15" s="1591"/>
      <c r="AW15" s="1513"/>
      <c r="AX15" s="1513"/>
      <c r="AY15" s="1513"/>
      <c r="AZ15" s="1513"/>
      <c r="BA15" s="1592"/>
      <c r="BB15" s="372"/>
      <c r="BC15" s="140"/>
      <c r="BD15" s="369"/>
      <c r="BE15" s="369"/>
      <c r="BF15" s="369"/>
      <c r="BG15" s="369"/>
      <c r="BH15" s="369"/>
      <c r="BI15" s="369"/>
      <c r="BJ15" s="369"/>
      <c r="BK15" s="1513" t="s">
        <v>1198</v>
      </c>
      <c r="BL15" s="1513"/>
      <c r="BM15" s="369"/>
      <c r="BN15" s="1591"/>
      <c r="BO15" s="1513"/>
      <c r="BP15" s="1513"/>
      <c r="BQ15" s="1513"/>
      <c r="BR15" s="1513"/>
      <c r="BS15" s="1592"/>
      <c r="BT15" s="372"/>
      <c r="BU15" s="140"/>
      <c r="BV15" s="369"/>
      <c r="BW15" s="369"/>
      <c r="BX15" s="369"/>
      <c r="BY15" s="369"/>
      <c r="BZ15" s="369"/>
      <c r="CA15" s="369"/>
      <c r="CB15" s="369"/>
      <c r="CC15" s="1513" t="s">
        <v>1198</v>
      </c>
      <c r="CD15" s="1513"/>
      <c r="CE15" s="369"/>
      <c r="CF15" s="1591"/>
      <c r="CG15" s="1513"/>
      <c r="CH15" s="1513"/>
      <c r="CI15" s="1513"/>
      <c r="CJ15" s="1513"/>
      <c r="CK15" s="1592"/>
      <c r="CL15" s="372"/>
      <c r="CM15" s="140"/>
      <c r="CN15" s="369"/>
      <c r="CO15" s="369"/>
      <c r="CP15" s="369"/>
      <c r="CQ15" s="369"/>
      <c r="CR15" s="369"/>
      <c r="CS15" s="369"/>
      <c r="CT15" s="369"/>
      <c r="CU15" s="1513" t="s">
        <v>1198</v>
      </c>
      <c r="CV15" s="1513"/>
      <c r="CW15" s="369"/>
      <c r="CX15" s="1591"/>
      <c r="CY15" s="1513"/>
      <c r="CZ15" s="1513"/>
      <c r="DA15" s="1513"/>
      <c r="DB15" s="1513"/>
      <c r="DC15" s="1592"/>
      <c r="DD15" s="372"/>
      <c r="DE15" s="140"/>
      <c r="DF15" s="369"/>
      <c r="DG15" s="369"/>
      <c r="DH15" s="369"/>
      <c r="DI15" s="369"/>
      <c r="DJ15" s="369"/>
      <c r="DK15" s="369"/>
      <c r="DL15" s="369"/>
      <c r="DM15" s="1513" t="s">
        <v>1198</v>
      </c>
      <c r="DN15" s="1513"/>
      <c r="DO15" s="369"/>
      <c r="DP15" s="1591"/>
      <c r="DQ15" s="1513"/>
      <c r="DR15" s="1513"/>
      <c r="DS15" s="1513"/>
      <c r="DT15" s="1513"/>
      <c r="DU15" s="1592"/>
      <c r="DV15" s="372"/>
      <c r="DW15" s="140"/>
      <c r="DX15" s="369"/>
      <c r="DY15" s="369"/>
      <c r="DZ15" s="369"/>
      <c r="EA15" s="369"/>
      <c r="EB15" s="369"/>
      <c r="EC15" s="369"/>
      <c r="ED15" s="369"/>
      <c r="EE15" s="1513" t="s">
        <v>1198</v>
      </c>
      <c r="EF15" s="1513"/>
      <c r="EG15" s="369"/>
      <c r="EH15" s="1591"/>
      <c r="EI15" s="1513"/>
      <c r="EJ15" s="1513"/>
      <c r="EK15" s="1513"/>
      <c r="EL15" s="1513"/>
      <c r="EM15" s="1592"/>
      <c r="EN15" s="372"/>
      <c r="EO15" s="140"/>
      <c r="EP15" s="369"/>
      <c r="EQ15" s="369"/>
      <c r="ER15" s="369"/>
      <c r="ES15" s="369"/>
      <c r="ET15" s="369"/>
      <c r="EU15" s="369"/>
      <c r="EV15" s="369"/>
      <c r="EW15" s="1513" t="s">
        <v>1198</v>
      </c>
      <c r="EX15" s="1513"/>
      <c r="EY15" s="369"/>
      <c r="EZ15" s="1591"/>
      <c r="FA15" s="1513"/>
      <c r="FB15" s="1513"/>
      <c r="FC15" s="1513"/>
      <c r="FD15" s="1513"/>
      <c r="FE15" s="1592"/>
      <c r="FF15" s="372"/>
      <c r="FG15" s="140"/>
      <c r="FH15" s="369"/>
      <c r="FI15" s="369"/>
      <c r="FJ15" s="369"/>
      <c r="FK15" s="369"/>
      <c r="FL15" s="369"/>
      <c r="FM15" s="369"/>
      <c r="FN15" s="369"/>
      <c r="FO15" s="1513" t="s">
        <v>1198</v>
      </c>
      <c r="FP15" s="1513"/>
      <c r="FQ15" s="369"/>
      <c r="FR15" s="1591"/>
      <c r="FS15" s="1513"/>
      <c r="FT15" s="1513"/>
      <c r="FU15" s="1513"/>
      <c r="FV15" s="1513"/>
      <c r="FW15" s="1592"/>
      <c r="FX15" s="372"/>
      <c r="FY15" s="140"/>
      <c r="FZ15" s="369"/>
      <c r="GA15" s="369"/>
      <c r="GB15" s="369"/>
      <c r="GC15" s="369"/>
      <c r="GD15" s="369"/>
      <c r="GE15" s="369"/>
      <c r="GF15" s="369"/>
      <c r="GG15" s="1513" t="s">
        <v>1198</v>
      </c>
      <c r="GH15" s="1513"/>
      <c r="GI15" s="369"/>
      <c r="GJ15" s="1591"/>
      <c r="GK15" s="1513"/>
      <c r="GL15" s="1513"/>
      <c r="GM15" s="1513"/>
      <c r="GN15" s="1513"/>
      <c r="GO15" s="1592"/>
      <c r="GP15" s="372"/>
      <c r="GQ15" s="140"/>
      <c r="GR15" s="369"/>
      <c r="GS15" s="369"/>
      <c r="GT15" s="369"/>
      <c r="GU15" s="369"/>
      <c r="GV15" s="369"/>
      <c r="GW15" s="369"/>
      <c r="GX15" s="369"/>
      <c r="GY15" s="1513" t="s">
        <v>1198</v>
      </c>
      <c r="GZ15" s="1513"/>
      <c r="HA15" s="369"/>
      <c r="HB15" s="1591"/>
      <c r="HC15" s="1513"/>
      <c r="HD15" s="1513"/>
      <c r="HE15" s="1513"/>
      <c r="HF15" s="1513"/>
      <c r="HG15" s="1592"/>
      <c r="HH15" s="372"/>
      <c r="HI15" s="140"/>
      <c r="HJ15" s="369"/>
      <c r="HK15" s="369"/>
      <c r="HL15" s="369"/>
      <c r="HM15" s="369"/>
      <c r="HN15" s="369"/>
      <c r="HO15" s="369"/>
      <c r="HP15" s="369"/>
      <c r="HQ15" s="1513" t="s">
        <v>1198</v>
      </c>
      <c r="HR15" s="1513"/>
      <c r="HS15" s="369"/>
      <c r="HT15" s="1591"/>
      <c r="HU15" s="1513"/>
      <c r="HV15" s="1513"/>
      <c r="HW15" s="1513"/>
      <c r="HX15" s="1513"/>
      <c r="HY15" s="1592"/>
      <c r="HZ15" s="372"/>
      <c r="IA15" s="140"/>
      <c r="IB15" s="369"/>
      <c r="IC15" s="369"/>
      <c r="ID15" s="369"/>
      <c r="IE15" s="369"/>
      <c r="IF15" s="369"/>
      <c r="IG15" s="369"/>
      <c r="IH15" s="369"/>
      <c r="II15" s="1513" t="s">
        <v>1198</v>
      </c>
      <c r="IJ15" s="1513"/>
      <c r="IK15" s="369"/>
      <c r="IL15" s="1591"/>
      <c r="IM15" s="1513"/>
      <c r="IN15" s="1513"/>
      <c r="IO15" s="1513"/>
      <c r="IP15" s="1513"/>
      <c r="IQ15" s="1592"/>
      <c r="IR15" s="372"/>
    </row>
    <row r="16" spans="1:252" ht="27.75" customHeight="1">
      <c r="A16" s="140"/>
      <c r="B16" s="369"/>
      <c r="C16" s="369"/>
      <c r="D16" s="369"/>
      <c r="E16" s="369"/>
      <c r="F16" s="369"/>
      <c r="G16" s="369"/>
      <c r="H16" s="369"/>
      <c r="I16" s="369"/>
      <c r="J16" s="369"/>
      <c r="K16" s="369"/>
      <c r="L16" s="1593"/>
      <c r="M16" s="1594"/>
      <c r="N16" s="1594"/>
      <c r="O16" s="1594"/>
      <c r="P16" s="1594"/>
      <c r="Q16" s="1595"/>
      <c r="R16" s="372"/>
      <c r="S16" s="140"/>
      <c r="T16" s="369"/>
      <c r="U16" s="369"/>
      <c r="V16" s="369"/>
      <c r="W16" s="369"/>
      <c r="X16" s="369"/>
      <c r="Y16" s="369"/>
      <c r="Z16" s="369"/>
      <c r="AA16" s="369"/>
      <c r="AB16" s="369"/>
      <c r="AC16" s="369"/>
      <c r="AD16" s="1593"/>
      <c r="AE16" s="1594"/>
      <c r="AF16" s="1594"/>
      <c r="AG16" s="1594"/>
      <c r="AH16" s="1594"/>
      <c r="AI16" s="1595"/>
      <c r="AJ16" s="372"/>
      <c r="AK16" s="140"/>
      <c r="AL16" s="369"/>
      <c r="AM16" s="369"/>
      <c r="AN16" s="369"/>
      <c r="AO16" s="369"/>
      <c r="AP16" s="369"/>
      <c r="AQ16" s="369"/>
      <c r="AR16" s="369"/>
      <c r="AS16" s="369"/>
      <c r="AT16" s="369"/>
      <c r="AU16" s="369"/>
      <c r="AV16" s="1593"/>
      <c r="AW16" s="1594"/>
      <c r="AX16" s="1594"/>
      <c r="AY16" s="1594"/>
      <c r="AZ16" s="1594"/>
      <c r="BA16" s="1595"/>
      <c r="BB16" s="372"/>
      <c r="BC16" s="140"/>
      <c r="BD16" s="369"/>
      <c r="BE16" s="369"/>
      <c r="BF16" s="369"/>
      <c r="BG16" s="369"/>
      <c r="BH16" s="369"/>
      <c r="BI16" s="369"/>
      <c r="BJ16" s="369"/>
      <c r="BK16" s="369"/>
      <c r="BL16" s="369"/>
      <c r="BM16" s="369"/>
      <c r="BN16" s="1593"/>
      <c r="BO16" s="1594"/>
      <c r="BP16" s="1594"/>
      <c r="BQ16" s="1594"/>
      <c r="BR16" s="1594"/>
      <c r="BS16" s="1595"/>
      <c r="BT16" s="372"/>
      <c r="BU16" s="140"/>
      <c r="BV16" s="369"/>
      <c r="BW16" s="369"/>
      <c r="BX16" s="369"/>
      <c r="BY16" s="369"/>
      <c r="BZ16" s="369"/>
      <c r="CA16" s="369"/>
      <c r="CB16" s="369"/>
      <c r="CC16" s="369"/>
      <c r="CD16" s="369"/>
      <c r="CE16" s="369"/>
      <c r="CF16" s="1593"/>
      <c r="CG16" s="1594"/>
      <c r="CH16" s="1594"/>
      <c r="CI16" s="1594"/>
      <c r="CJ16" s="1594"/>
      <c r="CK16" s="1595"/>
      <c r="CL16" s="372"/>
      <c r="CM16" s="140"/>
      <c r="CN16" s="369"/>
      <c r="CO16" s="369"/>
      <c r="CP16" s="369"/>
      <c r="CQ16" s="369"/>
      <c r="CR16" s="369"/>
      <c r="CS16" s="369"/>
      <c r="CT16" s="369"/>
      <c r="CU16" s="369"/>
      <c r="CV16" s="369"/>
      <c r="CW16" s="369"/>
      <c r="CX16" s="1593"/>
      <c r="CY16" s="1594"/>
      <c r="CZ16" s="1594"/>
      <c r="DA16" s="1594"/>
      <c r="DB16" s="1594"/>
      <c r="DC16" s="1595"/>
      <c r="DD16" s="372"/>
      <c r="DE16" s="140"/>
      <c r="DF16" s="369"/>
      <c r="DG16" s="369"/>
      <c r="DH16" s="369"/>
      <c r="DI16" s="369"/>
      <c r="DJ16" s="369"/>
      <c r="DK16" s="369"/>
      <c r="DL16" s="369"/>
      <c r="DM16" s="369"/>
      <c r="DN16" s="369"/>
      <c r="DO16" s="369"/>
      <c r="DP16" s="1593"/>
      <c r="DQ16" s="1594"/>
      <c r="DR16" s="1594"/>
      <c r="DS16" s="1594"/>
      <c r="DT16" s="1594"/>
      <c r="DU16" s="1595"/>
      <c r="DV16" s="372"/>
      <c r="DW16" s="140"/>
      <c r="DX16" s="369"/>
      <c r="DY16" s="369"/>
      <c r="DZ16" s="369"/>
      <c r="EA16" s="369"/>
      <c r="EB16" s="369"/>
      <c r="EC16" s="369"/>
      <c r="ED16" s="369"/>
      <c r="EE16" s="369"/>
      <c r="EF16" s="369"/>
      <c r="EG16" s="369"/>
      <c r="EH16" s="1593"/>
      <c r="EI16" s="1594"/>
      <c r="EJ16" s="1594"/>
      <c r="EK16" s="1594"/>
      <c r="EL16" s="1594"/>
      <c r="EM16" s="1595"/>
      <c r="EN16" s="372"/>
      <c r="EO16" s="140"/>
      <c r="EP16" s="369"/>
      <c r="EQ16" s="369"/>
      <c r="ER16" s="369"/>
      <c r="ES16" s="369"/>
      <c r="ET16" s="369"/>
      <c r="EU16" s="369"/>
      <c r="EV16" s="369"/>
      <c r="EW16" s="369"/>
      <c r="EX16" s="369"/>
      <c r="EY16" s="369"/>
      <c r="EZ16" s="1593"/>
      <c r="FA16" s="1594"/>
      <c r="FB16" s="1594"/>
      <c r="FC16" s="1594"/>
      <c r="FD16" s="1594"/>
      <c r="FE16" s="1595"/>
      <c r="FF16" s="372"/>
      <c r="FG16" s="140"/>
      <c r="FH16" s="369"/>
      <c r="FI16" s="369"/>
      <c r="FJ16" s="369"/>
      <c r="FK16" s="369"/>
      <c r="FL16" s="369"/>
      <c r="FM16" s="369"/>
      <c r="FN16" s="369"/>
      <c r="FO16" s="369"/>
      <c r="FP16" s="369"/>
      <c r="FQ16" s="369"/>
      <c r="FR16" s="1593"/>
      <c r="FS16" s="1594"/>
      <c r="FT16" s="1594"/>
      <c r="FU16" s="1594"/>
      <c r="FV16" s="1594"/>
      <c r="FW16" s="1595"/>
      <c r="FX16" s="372"/>
      <c r="FY16" s="140"/>
      <c r="FZ16" s="369"/>
      <c r="GA16" s="369"/>
      <c r="GB16" s="369"/>
      <c r="GC16" s="369"/>
      <c r="GD16" s="369"/>
      <c r="GE16" s="369"/>
      <c r="GF16" s="369"/>
      <c r="GG16" s="369"/>
      <c r="GH16" s="369"/>
      <c r="GI16" s="369"/>
      <c r="GJ16" s="1593"/>
      <c r="GK16" s="1594"/>
      <c r="GL16" s="1594"/>
      <c r="GM16" s="1594"/>
      <c r="GN16" s="1594"/>
      <c r="GO16" s="1595"/>
      <c r="GP16" s="372"/>
      <c r="GQ16" s="140"/>
      <c r="GR16" s="369"/>
      <c r="GS16" s="369"/>
      <c r="GT16" s="369"/>
      <c r="GU16" s="369"/>
      <c r="GV16" s="369"/>
      <c r="GW16" s="369"/>
      <c r="GX16" s="369"/>
      <c r="GY16" s="369"/>
      <c r="GZ16" s="369"/>
      <c r="HA16" s="369"/>
      <c r="HB16" s="1593"/>
      <c r="HC16" s="1594"/>
      <c r="HD16" s="1594"/>
      <c r="HE16" s="1594"/>
      <c r="HF16" s="1594"/>
      <c r="HG16" s="1595"/>
      <c r="HH16" s="372"/>
      <c r="HI16" s="140"/>
      <c r="HJ16" s="369"/>
      <c r="HK16" s="369"/>
      <c r="HL16" s="369"/>
      <c r="HM16" s="369"/>
      <c r="HN16" s="369"/>
      <c r="HO16" s="369"/>
      <c r="HP16" s="369"/>
      <c r="HQ16" s="369"/>
      <c r="HR16" s="369"/>
      <c r="HS16" s="369"/>
      <c r="HT16" s="1593"/>
      <c r="HU16" s="1594"/>
      <c r="HV16" s="1594"/>
      <c r="HW16" s="1594"/>
      <c r="HX16" s="1594"/>
      <c r="HY16" s="1595"/>
      <c r="HZ16" s="372"/>
      <c r="IA16" s="140"/>
      <c r="IB16" s="369"/>
      <c r="IC16" s="369"/>
      <c r="ID16" s="369"/>
      <c r="IE16" s="369"/>
      <c r="IF16" s="369"/>
      <c r="IG16" s="369"/>
      <c r="IH16" s="369"/>
      <c r="II16" s="369"/>
      <c r="IJ16" s="369"/>
      <c r="IK16" s="369"/>
      <c r="IL16" s="1593"/>
      <c r="IM16" s="1594"/>
      <c r="IN16" s="1594"/>
      <c r="IO16" s="1594"/>
      <c r="IP16" s="1594"/>
      <c r="IQ16" s="1595"/>
      <c r="IR16" s="372"/>
    </row>
    <row r="17" spans="1:252" ht="9" customHeight="1">
      <c r="A17" s="140"/>
      <c r="B17" s="369"/>
      <c r="C17" s="369"/>
      <c r="D17" s="369"/>
      <c r="E17" s="369"/>
      <c r="F17" s="369"/>
      <c r="G17" s="369"/>
      <c r="H17" s="369"/>
      <c r="I17" s="369"/>
      <c r="J17" s="369"/>
      <c r="K17" s="369"/>
      <c r="L17" s="369"/>
      <c r="M17" s="369"/>
      <c r="N17" s="369"/>
      <c r="O17" s="369"/>
      <c r="P17" s="369"/>
      <c r="Q17" s="369"/>
      <c r="R17" s="372"/>
      <c r="S17" s="140"/>
      <c r="T17" s="369"/>
      <c r="U17" s="369"/>
      <c r="V17" s="369"/>
      <c r="W17" s="369"/>
      <c r="X17" s="369"/>
      <c r="Y17" s="369"/>
      <c r="Z17" s="369"/>
      <c r="AA17" s="369"/>
      <c r="AB17" s="369"/>
      <c r="AC17" s="369"/>
      <c r="AD17" s="369"/>
      <c r="AE17" s="369"/>
      <c r="AF17" s="369"/>
      <c r="AG17" s="369"/>
      <c r="AH17" s="369"/>
      <c r="AI17" s="369"/>
      <c r="AJ17" s="372"/>
      <c r="AK17" s="140"/>
      <c r="AL17" s="369"/>
      <c r="AM17" s="369"/>
      <c r="AN17" s="369"/>
      <c r="AO17" s="369"/>
      <c r="AP17" s="369"/>
      <c r="AQ17" s="369"/>
      <c r="AR17" s="369"/>
      <c r="AS17" s="369"/>
      <c r="AT17" s="369"/>
      <c r="AU17" s="369"/>
      <c r="AV17" s="369"/>
      <c r="AW17" s="369"/>
      <c r="AX17" s="369"/>
      <c r="AY17" s="369"/>
      <c r="AZ17" s="369"/>
      <c r="BA17" s="369"/>
      <c r="BB17" s="372"/>
      <c r="BC17" s="140"/>
      <c r="BD17" s="369"/>
      <c r="BE17" s="369"/>
      <c r="BF17" s="369"/>
      <c r="BG17" s="369"/>
      <c r="BH17" s="369"/>
      <c r="BI17" s="369"/>
      <c r="BJ17" s="369"/>
      <c r="BK17" s="369"/>
      <c r="BL17" s="369"/>
      <c r="BM17" s="369"/>
      <c r="BN17" s="369"/>
      <c r="BO17" s="369"/>
      <c r="BP17" s="369"/>
      <c r="BQ17" s="369"/>
      <c r="BR17" s="369"/>
      <c r="BS17" s="369"/>
      <c r="BT17" s="372"/>
      <c r="BU17" s="140"/>
      <c r="BV17" s="369"/>
      <c r="BW17" s="369"/>
      <c r="BX17" s="369"/>
      <c r="BY17" s="369"/>
      <c r="BZ17" s="369"/>
      <c r="CA17" s="369"/>
      <c r="CB17" s="369"/>
      <c r="CC17" s="369"/>
      <c r="CD17" s="369"/>
      <c r="CE17" s="369"/>
      <c r="CF17" s="369"/>
      <c r="CG17" s="369"/>
      <c r="CH17" s="369"/>
      <c r="CI17" s="369"/>
      <c r="CJ17" s="369"/>
      <c r="CK17" s="369"/>
      <c r="CL17" s="372"/>
      <c r="CM17" s="140"/>
      <c r="CN17" s="369"/>
      <c r="CO17" s="369"/>
      <c r="CP17" s="369"/>
      <c r="CQ17" s="369"/>
      <c r="CR17" s="369"/>
      <c r="CS17" s="369"/>
      <c r="CT17" s="369"/>
      <c r="CU17" s="369"/>
      <c r="CV17" s="369"/>
      <c r="CW17" s="369"/>
      <c r="CX17" s="369"/>
      <c r="CY17" s="369"/>
      <c r="CZ17" s="369"/>
      <c r="DA17" s="369"/>
      <c r="DB17" s="369"/>
      <c r="DC17" s="369"/>
      <c r="DD17" s="372"/>
      <c r="DE17" s="140"/>
      <c r="DF17" s="369"/>
      <c r="DG17" s="369"/>
      <c r="DH17" s="369"/>
      <c r="DI17" s="369"/>
      <c r="DJ17" s="369"/>
      <c r="DK17" s="369"/>
      <c r="DL17" s="369"/>
      <c r="DM17" s="369"/>
      <c r="DN17" s="369"/>
      <c r="DO17" s="369"/>
      <c r="DP17" s="369"/>
      <c r="DQ17" s="369"/>
      <c r="DR17" s="369"/>
      <c r="DS17" s="369"/>
      <c r="DT17" s="369"/>
      <c r="DU17" s="369"/>
      <c r="DV17" s="372"/>
      <c r="DW17" s="140"/>
      <c r="DX17" s="369"/>
      <c r="DY17" s="369"/>
      <c r="DZ17" s="369"/>
      <c r="EA17" s="369"/>
      <c r="EB17" s="369"/>
      <c r="EC17" s="369"/>
      <c r="ED17" s="369"/>
      <c r="EE17" s="369"/>
      <c r="EF17" s="369"/>
      <c r="EG17" s="369"/>
      <c r="EH17" s="369"/>
      <c r="EI17" s="369"/>
      <c r="EJ17" s="369"/>
      <c r="EK17" s="369"/>
      <c r="EL17" s="369"/>
      <c r="EM17" s="369"/>
      <c r="EN17" s="372"/>
      <c r="EO17" s="140"/>
      <c r="EP17" s="369"/>
      <c r="EQ17" s="369"/>
      <c r="ER17" s="369"/>
      <c r="ES17" s="369"/>
      <c r="ET17" s="369"/>
      <c r="EU17" s="369"/>
      <c r="EV17" s="369"/>
      <c r="EW17" s="369"/>
      <c r="EX17" s="369"/>
      <c r="EY17" s="369"/>
      <c r="EZ17" s="369"/>
      <c r="FA17" s="369"/>
      <c r="FB17" s="369"/>
      <c r="FC17" s="369"/>
      <c r="FD17" s="369"/>
      <c r="FE17" s="369"/>
      <c r="FF17" s="372"/>
      <c r="FG17" s="140"/>
      <c r="FH17" s="369"/>
      <c r="FI17" s="369"/>
      <c r="FJ17" s="369"/>
      <c r="FK17" s="369"/>
      <c r="FL17" s="369"/>
      <c r="FM17" s="369"/>
      <c r="FN17" s="369"/>
      <c r="FO17" s="369"/>
      <c r="FP17" s="369"/>
      <c r="FQ17" s="369"/>
      <c r="FR17" s="369"/>
      <c r="FS17" s="369"/>
      <c r="FT17" s="369"/>
      <c r="FU17" s="369"/>
      <c r="FV17" s="369"/>
      <c r="FW17" s="369"/>
      <c r="FX17" s="372"/>
      <c r="FY17" s="140"/>
      <c r="FZ17" s="369"/>
      <c r="GA17" s="369"/>
      <c r="GB17" s="369"/>
      <c r="GC17" s="369"/>
      <c r="GD17" s="369"/>
      <c r="GE17" s="369"/>
      <c r="GF17" s="369"/>
      <c r="GG17" s="369"/>
      <c r="GH17" s="369"/>
      <c r="GI17" s="369"/>
      <c r="GJ17" s="369"/>
      <c r="GK17" s="369"/>
      <c r="GL17" s="369"/>
      <c r="GM17" s="369"/>
      <c r="GN17" s="369"/>
      <c r="GO17" s="369"/>
      <c r="GP17" s="372"/>
      <c r="GQ17" s="140"/>
      <c r="GR17" s="369"/>
      <c r="GS17" s="369"/>
      <c r="GT17" s="369"/>
      <c r="GU17" s="369"/>
      <c r="GV17" s="369"/>
      <c r="GW17" s="369"/>
      <c r="GX17" s="369"/>
      <c r="GY17" s="369"/>
      <c r="GZ17" s="369"/>
      <c r="HA17" s="369"/>
      <c r="HB17" s="369"/>
      <c r="HC17" s="369"/>
      <c r="HD17" s="369"/>
      <c r="HE17" s="369"/>
      <c r="HF17" s="369"/>
      <c r="HG17" s="369"/>
      <c r="HH17" s="372"/>
      <c r="HI17" s="140"/>
      <c r="HJ17" s="369"/>
      <c r="HK17" s="369"/>
      <c r="HL17" s="369"/>
      <c r="HM17" s="369"/>
      <c r="HN17" s="369"/>
      <c r="HO17" s="369"/>
      <c r="HP17" s="369"/>
      <c r="HQ17" s="369"/>
      <c r="HR17" s="369"/>
      <c r="HS17" s="369"/>
      <c r="HT17" s="369"/>
      <c r="HU17" s="369"/>
      <c r="HV17" s="369"/>
      <c r="HW17" s="369"/>
      <c r="HX17" s="369"/>
      <c r="HY17" s="369"/>
      <c r="HZ17" s="372"/>
      <c r="IA17" s="140"/>
      <c r="IB17" s="369"/>
      <c r="IC17" s="369"/>
      <c r="ID17" s="369"/>
      <c r="IE17" s="369"/>
      <c r="IF17" s="369"/>
      <c r="IG17" s="369"/>
      <c r="IH17" s="369"/>
      <c r="II17" s="369"/>
      <c r="IJ17" s="369"/>
      <c r="IK17" s="369"/>
      <c r="IL17" s="369"/>
      <c r="IM17" s="369"/>
      <c r="IN17" s="369"/>
      <c r="IO17" s="369"/>
      <c r="IP17" s="369"/>
      <c r="IQ17" s="369"/>
      <c r="IR17" s="372"/>
    </row>
    <row r="18" spans="1:252" ht="27.75" customHeight="1">
      <c r="A18" s="140"/>
      <c r="B18" s="369"/>
      <c r="C18" s="369"/>
      <c r="D18" s="369"/>
      <c r="E18" s="369"/>
      <c r="F18" s="369"/>
      <c r="G18" s="369"/>
      <c r="H18" s="369"/>
      <c r="I18" s="369"/>
      <c r="J18" s="369"/>
      <c r="K18" s="369"/>
      <c r="L18" s="1513" t="s">
        <v>1199</v>
      </c>
      <c r="M18" s="1513"/>
      <c r="N18" s="1513"/>
      <c r="O18" s="1513"/>
      <c r="P18" s="1513"/>
      <c r="Q18" s="1513"/>
      <c r="R18" s="372"/>
      <c r="S18" s="140"/>
      <c r="T18" s="369"/>
      <c r="U18" s="369"/>
      <c r="V18" s="369"/>
      <c r="W18" s="369"/>
      <c r="X18" s="369"/>
      <c r="Y18" s="369"/>
      <c r="Z18" s="369"/>
      <c r="AA18" s="369"/>
      <c r="AB18" s="369"/>
      <c r="AC18" s="369"/>
      <c r="AD18" s="1513" t="s">
        <v>1199</v>
      </c>
      <c r="AE18" s="1513"/>
      <c r="AF18" s="1513"/>
      <c r="AG18" s="1513"/>
      <c r="AH18" s="1513"/>
      <c r="AI18" s="1513"/>
      <c r="AJ18" s="372"/>
      <c r="AK18" s="140"/>
      <c r="AL18" s="369"/>
      <c r="AM18" s="369"/>
      <c r="AN18" s="369"/>
      <c r="AO18" s="369"/>
      <c r="AP18" s="369"/>
      <c r="AQ18" s="369"/>
      <c r="AR18" s="369"/>
      <c r="AS18" s="369"/>
      <c r="AT18" s="369"/>
      <c r="AU18" s="369"/>
      <c r="AV18" s="1513" t="s">
        <v>1199</v>
      </c>
      <c r="AW18" s="1513"/>
      <c r="AX18" s="1513"/>
      <c r="AY18" s="1513"/>
      <c r="AZ18" s="1513"/>
      <c r="BA18" s="1513"/>
      <c r="BB18" s="372"/>
      <c r="BC18" s="140"/>
      <c r="BD18" s="369"/>
      <c r="BE18" s="369"/>
      <c r="BF18" s="369"/>
      <c r="BG18" s="369"/>
      <c r="BH18" s="369"/>
      <c r="BI18" s="369"/>
      <c r="BJ18" s="369"/>
      <c r="BK18" s="369"/>
      <c r="BL18" s="369"/>
      <c r="BM18" s="369"/>
      <c r="BN18" s="1513" t="s">
        <v>1199</v>
      </c>
      <c r="BO18" s="1513"/>
      <c r="BP18" s="1513"/>
      <c r="BQ18" s="1513"/>
      <c r="BR18" s="1513"/>
      <c r="BS18" s="1513"/>
      <c r="BT18" s="372"/>
      <c r="BU18" s="140"/>
      <c r="BV18" s="369"/>
      <c r="BW18" s="369"/>
      <c r="BX18" s="369"/>
      <c r="BY18" s="369"/>
      <c r="BZ18" s="369"/>
      <c r="CA18" s="369"/>
      <c r="CB18" s="369"/>
      <c r="CC18" s="369"/>
      <c r="CD18" s="369"/>
      <c r="CE18" s="369"/>
      <c r="CF18" s="1513" t="s">
        <v>1199</v>
      </c>
      <c r="CG18" s="1513"/>
      <c r="CH18" s="1513"/>
      <c r="CI18" s="1513"/>
      <c r="CJ18" s="1513"/>
      <c r="CK18" s="1513"/>
      <c r="CL18" s="372"/>
      <c r="CM18" s="140"/>
      <c r="CN18" s="369"/>
      <c r="CO18" s="369"/>
      <c r="CP18" s="369"/>
      <c r="CQ18" s="369"/>
      <c r="CR18" s="369"/>
      <c r="CS18" s="369"/>
      <c r="CT18" s="369"/>
      <c r="CU18" s="369"/>
      <c r="CV18" s="369"/>
      <c r="CW18" s="369"/>
      <c r="CX18" s="1513" t="s">
        <v>1199</v>
      </c>
      <c r="CY18" s="1513"/>
      <c r="CZ18" s="1513"/>
      <c r="DA18" s="1513"/>
      <c r="DB18" s="1513"/>
      <c r="DC18" s="1513"/>
      <c r="DD18" s="372"/>
      <c r="DE18" s="140"/>
      <c r="DF18" s="369"/>
      <c r="DG18" s="369"/>
      <c r="DH18" s="369"/>
      <c r="DI18" s="369"/>
      <c r="DJ18" s="369"/>
      <c r="DK18" s="369"/>
      <c r="DL18" s="369"/>
      <c r="DM18" s="369"/>
      <c r="DN18" s="369"/>
      <c r="DO18" s="369"/>
      <c r="DP18" s="1513" t="s">
        <v>1199</v>
      </c>
      <c r="DQ18" s="1513"/>
      <c r="DR18" s="1513"/>
      <c r="DS18" s="1513"/>
      <c r="DT18" s="1513"/>
      <c r="DU18" s="1513"/>
      <c r="DV18" s="372"/>
      <c r="DW18" s="140"/>
      <c r="DX18" s="369"/>
      <c r="DY18" s="369"/>
      <c r="DZ18" s="369"/>
      <c r="EA18" s="369"/>
      <c r="EB18" s="369"/>
      <c r="EC18" s="369"/>
      <c r="ED18" s="369"/>
      <c r="EE18" s="369"/>
      <c r="EF18" s="369"/>
      <c r="EG18" s="369"/>
      <c r="EH18" s="1513" t="s">
        <v>1199</v>
      </c>
      <c r="EI18" s="1513"/>
      <c r="EJ18" s="1513"/>
      <c r="EK18" s="1513"/>
      <c r="EL18" s="1513"/>
      <c r="EM18" s="1513"/>
      <c r="EN18" s="372"/>
      <c r="EO18" s="140"/>
      <c r="EP18" s="369"/>
      <c r="EQ18" s="369"/>
      <c r="ER18" s="369"/>
      <c r="ES18" s="369"/>
      <c r="ET18" s="369"/>
      <c r="EU18" s="369"/>
      <c r="EV18" s="369"/>
      <c r="EW18" s="369"/>
      <c r="EX18" s="369"/>
      <c r="EY18" s="369"/>
      <c r="EZ18" s="1513" t="s">
        <v>1199</v>
      </c>
      <c r="FA18" s="1513"/>
      <c r="FB18" s="1513"/>
      <c r="FC18" s="1513"/>
      <c r="FD18" s="1513"/>
      <c r="FE18" s="1513"/>
      <c r="FF18" s="372"/>
      <c r="FG18" s="140"/>
      <c r="FH18" s="369"/>
      <c r="FI18" s="369"/>
      <c r="FJ18" s="369"/>
      <c r="FK18" s="369"/>
      <c r="FL18" s="369"/>
      <c r="FM18" s="369"/>
      <c r="FN18" s="369"/>
      <c r="FO18" s="369"/>
      <c r="FP18" s="369"/>
      <c r="FQ18" s="369"/>
      <c r="FR18" s="1513" t="s">
        <v>1199</v>
      </c>
      <c r="FS18" s="1513"/>
      <c r="FT18" s="1513"/>
      <c r="FU18" s="1513"/>
      <c r="FV18" s="1513"/>
      <c r="FW18" s="1513"/>
      <c r="FX18" s="372"/>
      <c r="FY18" s="140"/>
      <c r="FZ18" s="369"/>
      <c r="GA18" s="369"/>
      <c r="GB18" s="369"/>
      <c r="GC18" s="369"/>
      <c r="GD18" s="369"/>
      <c r="GE18" s="369"/>
      <c r="GF18" s="369"/>
      <c r="GG18" s="369"/>
      <c r="GH18" s="369"/>
      <c r="GI18" s="369"/>
      <c r="GJ18" s="1513" t="s">
        <v>1199</v>
      </c>
      <c r="GK18" s="1513"/>
      <c r="GL18" s="1513"/>
      <c r="GM18" s="1513"/>
      <c r="GN18" s="1513"/>
      <c r="GO18" s="1513"/>
      <c r="GP18" s="372"/>
      <c r="GQ18" s="140"/>
      <c r="GR18" s="369"/>
      <c r="GS18" s="369"/>
      <c r="GT18" s="369"/>
      <c r="GU18" s="369"/>
      <c r="GV18" s="369"/>
      <c r="GW18" s="369"/>
      <c r="GX18" s="369"/>
      <c r="GY18" s="369"/>
      <c r="GZ18" s="369"/>
      <c r="HA18" s="369"/>
      <c r="HB18" s="1513" t="s">
        <v>1199</v>
      </c>
      <c r="HC18" s="1513"/>
      <c r="HD18" s="1513"/>
      <c r="HE18" s="1513"/>
      <c r="HF18" s="1513"/>
      <c r="HG18" s="1513"/>
      <c r="HH18" s="372"/>
      <c r="HI18" s="140"/>
      <c r="HJ18" s="369"/>
      <c r="HK18" s="369"/>
      <c r="HL18" s="369"/>
      <c r="HM18" s="369"/>
      <c r="HN18" s="369"/>
      <c r="HO18" s="369"/>
      <c r="HP18" s="369"/>
      <c r="HQ18" s="369"/>
      <c r="HR18" s="369"/>
      <c r="HS18" s="369"/>
      <c r="HT18" s="1513" t="s">
        <v>1199</v>
      </c>
      <c r="HU18" s="1513"/>
      <c r="HV18" s="1513"/>
      <c r="HW18" s="1513"/>
      <c r="HX18" s="1513"/>
      <c r="HY18" s="1513"/>
      <c r="HZ18" s="372"/>
      <c r="IA18" s="140"/>
      <c r="IB18" s="369"/>
      <c r="IC18" s="369"/>
      <c r="ID18" s="369"/>
      <c r="IE18" s="369"/>
      <c r="IF18" s="369"/>
      <c r="IG18" s="369"/>
      <c r="IH18" s="369"/>
      <c r="II18" s="369"/>
      <c r="IJ18" s="369"/>
      <c r="IK18" s="369"/>
      <c r="IL18" s="1513" t="s">
        <v>1199</v>
      </c>
      <c r="IM18" s="1513"/>
      <c r="IN18" s="1513"/>
      <c r="IO18" s="1513"/>
      <c r="IP18" s="1513"/>
      <c r="IQ18" s="1513"/>
      <c r="IR18" s="372"/>
    </row>
    <row r="19" spans="1:252" ht="8.25" customHeight="1" thickBot="1">
      <c r="A19" s="1270"/>
      <c r="B19" s="1573"/>
      <c r="C19" s="369"/>
      <c r="D19" s="1573"/>
      <c r="E19" s="1573"/>
      <c r="F19" s="1573"/>
      <c r="G19" s="1573"/>
      <c r="H19" s="1573"/>
      <c r="I19" s="369"/>
      <c r="J19" s="369"/>
      <c r="K19" s="369"/>
      <c r="L19" s="369"/>
      <c r="M19" s="369"/>
      <c r="N19" s="369"/>
      <c r="O19" s="369"/>
      <c r="P19" s="369"/>
      <c r="Q19" s="369"/>
      <c r="R19" s="372"/>
      <c r="S19" s="1270"/>
      <c r="T19" s="1573"/>
      <c r="U19" s="369"/>
      <c r="V19" s="1573"/>
      <c r="W19" s="1573"/>
      <c r="X19" s="1573"/>
      <c r="Y19" s="1573"/>
      <c r="Z19" s="1573"/>
      <c r="AA19" s="369"/>
      <c r="AB19" s="369"/>
      <c r="AC19" s="369"/>
      <c r="AD19" s="369"/>
      <c r="AE19" s="369"/>
      <c r="AF19" s="369"/>
      <c r="AG19" s="369"/>
      <c r="AH19" s="369"/>
      <c r="AI19" s="369"/>
      <c r="AJ19" s="372"/>
      <c r="AK19" s="1270"/>
      <c r="AL19" s="1573"/>
      <c r="AM19" s="369"/>
      <c r="AN19" s="1573"/>
      <c r="AO19" s="1573"/>
      <c r="AP19" s="1573"/>
      <c r="AQ19" s="1573"/>
      <c r="AR19" s="1573"/>
      <c r="AS19" s="369"/>
      <c r="AT19" s="369"/>
      <c r="AU19" s="369"/>
      <c r="AV19" s="369"/>
      <c r="AW19" s="369"/>
      <c r="AX19" s="369"/>
      <c r="AY19" s="369"/>
      <c r="AZ19" s="369"/>
      <c r="BA19" s="369"/>
      <c r="BB19" s="372"/>
      <c r="BC19" s="1270"/>
      <c r="BD19" s="1573"/>
      <c r="BE19" s="369"/>
      <c r="BF19" s="1573"/>
      <c r="BG19" s="1573"/>
      <c r="BH19" s="1573"/>
      <c r="BI19" s="1573"/>
      <c r="BJ19" s="1573"/>
      <c r="BK19" s="369"/>
      <c r="BL19" s="369"/>
      <c r="BM19" s="369"/>
      <c r="BN19" s="369"/>
      <c r="BO19" s="369"/>
      <c r="BP19" s="369"/>
      <c r="BQ19" s="369"/>
      <c r="BR19" s="369"/>
      <c r="BS19" s="369"/>
      <c r="BT19" s="372"/>
      <c r="BU19" s="1270"/>
      <c r="BV19" s="1573"/>
      <c r="BW19" s="369"/>
      <c r="BX19" s="1573"/>
      <c r="BY19" s="1573"/>
      <c r="BZ19" s="1573"/>
      <c r="CA19" s="1573"/>
      <c r="CB19" s="1573"/>
      <c r="CC19" s="369"/>
      <c r="CD19" s="369"/>
      <c r="CE19" s="369"/>
      <c r="CF19" s="369"/>
      <c r="CG19" s="369"/>
      <c r="CH19" s="369"/>
      <c r="CI19" s="369"/>
      <c r="CJ19" s="369"/>
      <c r="CK19" s="369"/>
      <c r="CL19" s="372"/>
      <c r="CM19" s="1270"/>
      <c r="CN19" s="1573"/>
      <c r="CO19" s="369"/>
      <c r="CP19" s="1573"/>
      <c r="CQ19" s="1573"/>
      <c r="CR19" s="1573"/>
      <c r="CS19" s="1573"/>
      <c r="CT19" s="1573"/>
      <c r="CU19" s="369"/>
      <c r="CV19" s="369"/>
      <c r="CW19" s="369"/>
      <c r="CX19" s="369"/>
      <c r="CY19" s="369"/>
      <c r="CZ19" s="369"/>
      <c r="DA19" s="369"/>
      <c r="DB19" s="369"/>
      <c r="DC19" s="369"/>
      <c r="DD19" s="372"/>
      <c r="DE19" s="1270"/>
      <c r="DF19" s="1573"/>
      <c r="DG19" s="369"/>
      <c r="DH19" s="1573"/>
      <c r="DI19" s="1573"/>
      <c r="DJ19" s="1573"/>
      <c r="DK19" s="1573"/>
      <c r="DL19" s="1573"/>
      <c r="DM19" s="369"/>
      <c r="DN19" s="369"/>
      <c r="DO19" s="369"/>
      <c r="DP19" s="369"/>
      <c r="DQ19" s="369"/>
      <c r="DR19" s="369"/>
      <c r="DS19" s="369"/>
      <c r="DT19" s="369"/>
      <c r="DU19" s="369"/>
      <c r="DV19" s="372"/>
      <c r="DW19" s="1270"/>
      <c r="DX19" s="1573"/>
      <c r="DY19" s="369"/>
      <c r="DZ19" s="1573"/>
      <c r="EA19" s="1573"/>
      <c r="EB19" s="1573"/>
      <c r="EC19" s="1573"/>
      <c r="ED19" s="1573"/>
      <c r="EE19" s="369"/>
      <c r="EF19" s="369"/>
      <c r="EG19" s="369"/>
      <c r="EH19" s="369"/>
      <c r="EI19" s="369"/>
      <c r="EJ19" s="369"/>
      <c r="EK19" s="369"/>
      <c r="EL19" s="369"/>
      <c r="EM19" s="369"/>
      <c r="EN19" s="372"/>
      <c r="EO19" s="1270"/>
      <c r="EP19" s="1573"/>
      <c r="EQ19" s="369"/>
      <c r="ER19" s="1573"/>
      <c r="ES19" s="1573"/>
      <c r="ET19" s="1573"/>
      <c r="EU19" s="1573"/>
      <c r="EV19" s="1573"/>
      <c r="EW19" s="369"/>
      <c r="EX19" s="369"/>
      <c r="EY19" s="369"/>
      <c r="EZ19" s="369"/>
      <c r="FA19" s="369"/>
      <c r="FB19" s="369"/>
      <c r="FC19" s="369"/>
      <c r="FD19" s="369"/>
      <c r="FE19" s="369"/>
      <c r="FF19" s="372"/>
      <c r="FG19" s="1270"/>
      <c r="FH19" s="1573"/>
      <c r="FI19" s="369"/>
      <c r="FJ19" s="1573"/>
      <c r="FK19" s="1573"/>
      <c r="FL19" s="1573"/>
      <c r="FM19" s="1573"/>
      <c r="FN19" s="1573"/>
      <c r="FO19" s="369"/>
      <c r="FP19" s="369"/>
      <c r="FQ19" s="369"/>
      <c r="FR19" s="369"/>
      <c r="FS19" s="369"/>
      <c r="FT19" s="369"/>
      <c r="FU19" s="369"/>
      <c r="FV19" s="369"/>
      <c r="FW19" s="369"/>
      <c r="FX19" s="372"/>
      <c r="FY19" s="1270"/>
      <c r="FZ19" s="1573"/>
      <c r="GA19" s="369"/>
      <c r="GB19" s="1573"/>
      <c r="GC19" s="1573"/>
      <c r="GD19" s="1573"/>
      <c r="GE19" s="1573"/>
      <c r="GF19" s="1573"/>
      <c r="GG19" s="369"/>
      <c r="GH19" s="369"/>
      <c r="GI19" s="369"/>
      <c r="GJ19" s="369"/>
      <c r="GK19" s="369"/>
      <c r="GL19" s="369"/>
      <c r="GM19" s="369"/>
      <c r="GN19" s="369"/>
      <c r="GO19" s="369"/>
      <c r="GP19" s="372"/>
      <c r="GQ19" s="1270"/>
      <c r="GR19" s="1573"/>
      <c r="GS19" s="369"/>
      <c r="GT19" s="1573"/>
      <c r="GU19" s="1573"/>
      <c r="GV19" s="1573"/>
      <c r="GW19" s="1573"/>
      <c r="GX19" s="1573"/>
      <c r="GY19" s="369"/>
      <c r="GZ19" s="369"/>
      <c r="HA19" s="369"/>
      <c r="HB19" s="369"/>
      <c r="HC19" s="369"/>
      <c r="HD19" s="369"/>
      <c r="HE19" s="369"/>
      <c r="HF19" s="369"/>
      <c r="HG19" s="369"/>
      <c r="HH19" s="372"/>
      <c r="HI19" s="1270"/>
      <c r="HJ19" s="1573"/>
      <c r="HK19" s="369"/>
      <c r="HL19" s="1573"/>
      <c r="HM19" s="1573"/>
      <c r="HN19" s="1573"/>
      <c r="HO19" s="1573"/>
      <c r="HP19" s="1573"/>
      <c r="HQ19" s="369"/>
      <c r="HR19" s="369"/>
      <c r="HS19" s="369"/>
      <c r="HT19" s="369"/>
      <c r="HU19" s="369"/>
      <c r="HV19" s="369"/>
      <c r="HW19" s="369"/>
      <c r="HX19" s="369"/>
      <c r="HY19" s="369"/>
      <c r="HZ19" s="372"/>
      <c r="IA19" s="1270"/>
      <c r="IB19" s="1573"/>
      <c r="IC19" s="369"/>
      <c r="ID19" s="1573"/>
      <c r="IE19" s="1573"/>
      <c r="IF19" s="1573"/>
      <c r="IG19" s="1573"/>
      <c r="IH19" s="1573"/>
      <c r="II19" s="369"/>
      <c r="IJ19" s="369"/>
      <c r="IK19" s="369"/>
      <c r="IL19" s="369"/>
      <c r="IM19" s="369"/>
      <c r="IN19" s="369"/>
      <c r="IO19" s="369"/>
      <c r="IP19" s="369"/>
      <c r="IQ19" s="369"/>
      <c r="IR19" s="372"/>
    </row>
    <row r="20" spans="1:252" ht="27.75" customHeight="1" thickTop="1">
      <c r="A20" s="1604" t="s">
        <v>1200</v>
      </c>
      <c r="B20" s="1605"/>
      <c r="C20" s="1605"/>
      <c r="D20" s="1605"/>
      <c r="E20" s="1605"/>
      <c r="F20" s="1605"/>
      <c r="G20" s="1605"/>
      <c r="H20" s="1605"/>
      <c r="I20" s="1605"/>
      <c r="J20" s="1605"/>
      <c r="K20" s="1605"/>
      <c r="L20" s="1605"/>
      <c r="M20" s="1605"/>
      <c r="N20" s="1605"/>
      <c r="O20" s="1605"/>
      <c r="P20" s="1605"/>
      <c r="Q20" s="1605"/>
      <c r="R20" s="1606"/>
      <c r="S20" s="1604" t="s">
        <v>1200</v>
      </c>
      <c r="T20" s="1605"/>
      <c r="U20" s="1605"/>
      <c r="V20" s="1605"/>
      <c r="W20" s="1605"/>
      <c r="X20" s="1605"/>
      <c r="Y20" s="1605"/>
      <c r="Z20" s="1605"/>
      <c r="AA20" s="1605"/>
      <c r="AB20" s="1605"/>
      <c r="AC20" s="1605"/>
      <c r="AD20" s="1605"/>
      <c r="AE20" s="1605"/>
      <c r="AF20" s="1605"/>
      <c r="AG20" s="1605"/>
      <c r="AH20" s="1605"/>
      <c r="AI20" s="1605"/>
      <c r="AJ20" s="1606"/>
      <c r="AK20" s="1604" t="s">
        <v>1200</v>
      </c>
      <c r="AL20" s="1605"/>
      <c r="AM20" s="1605"/>
      <c r="AN20" s="1605"/>
      <c r="AO20" s="1605"/>
      <c r="AP20" s="1605"/>
      <c r="AQ20" s="1605"/>
      <c r="AR20" s="1605"/>
      <c r="AS20" s="1605"/>
      <c r="AT20" s="1605"/>
      <c r="AU20" s="1605"/>
      <c r="AV20" s="1605"/>
      <c r="AW20" s="1605"/>
      <c r="AX20" s="1605"/>
      <c r="AY20" s="1605"/>
      <c r="AZ20" s="1605"/>
      <c r="BA20" s="1605"/>
      <c r="BB20" s="1606"/>
      <c r="BC20" s="1604" t="s">
        <v>1200</v>
      </c>
      <c r="BD20" s="1605"/>
      <c r="BE20" s="1605"/>
      <c r="BF20" s="1605"/>
      <c r="BG20" s="1605"/>
      <c r="BH20" s="1605"/>
      <c r="BI20" s="1605"/>
      <c r="BJ20" s="1605"/>
      <c r="BK20" s="1605"/>
      <c r="BL20" s="1605"/>
      <c r="BM20" s="1605"/>
      <c r="BN20" s="1605"/>
      <c r="BO20" s="1605"/>
      <c r="BP20" s="1605"/>
      <c r="BQ20" s="1605"/>
      <c r="BR20" s="1605"/>
      <c r="BS20" s="1605"/>
      <c r="BT20" s="1606"/>
      <c r="BU20" s="1604" t="s">
        <v>1200</v>
      </c>
      <c r="BV20" s="1605"/>
      <c r="BW20" s="1605"/>
      <c r="BX20" s="1605"/>
      <c r="BY20" s="1605"/>
      <c r="BZ20" s="1605"/>
      <c r="CA20" s="1605"/>
      <c r="CB20" s="1605"/>
      <c r="CC20" s="1605"/>
      <c r="CD20" s="1605"/>
      <c r="CE20" s="1605"/>
      <c r="CF20" s="1605"/>
      <c r="CG20" s="1605"/>
      <c r="CH20" s="1605"/>
      <c r="CI20" s="1605"/>
      <c r="CJ20" s="1605"/>
      <c r="CK20" s="1605"/>
      <c r="CL20" s="1606"/>
      <c r="CM20" s="1604" t="s">
        <v>1200</v>
      </c>
      <c r="CN20" s="1605"/>
      <c r="CO20" s="1605"/>
      <c r="CP20" s="1605"/>
      <c r="CQ20" s="1605"/>
      <c r="CR20" s="1605"/>
      <c r="CS20" s="1605"/>
      <c r="CT20" s="1605"/>
      <c r="CU20" s="1605"/>
      <c r="CV20" s="1605"/>
      <c r="CW20" s="1605"/>
      <c r="CX20" s="1605"/>
      <c r="CY20" s="1605"/>
      <c r="CZ20" s="1605"/>
      <c r="DA20" s="1605"/>
      <c r="DB20" s="1605"/>
      <c r="DC20" s="1605"/>
      <c r="DD20" s="1606"/>
      <c r="DE20" s="1604" t="s">
        <v>1200</v>
      </c>
      <c r="DF20" s="1605"/>
      <c r="DG20" s="1605"/>
      <c r="DH20" s="1605"/>
      <c r="DI20" s="1605"/>
      <c r="DJ20" s="1605"/>
      <c r="DK20" s="1605"/>
      <c r="DL20" s="1605"/>
      <c r="DM20" s="1605"/>
      <c r="DN20" s="1605"/>
      <c r="DO20" s="1605"/>
      <c r="DP20" s="1605"/>
      <c r="DQ20" s="1605"/>
      <c r="DR20" s="1605"/>
      <c r="DS20" s="1605"/>
      <c r="DT20" s="1605"/>
      <c r="DU20" s="1605"/>
      <c r="DV20" s="1606"/>
      <c r="DW20" s="1604" t="s">
        <v>1200</v>
      </c>
      <c r="DX20" s="1605"/>
      <c r="DY20" s="1605"/>
      <c r="DZ20" s="1605"/>
      <c r="EA20" s="1605"/>
      <c r="EB20" s="1605"/>
      <c r="EC20" s="1605"/>
      <c r="ED20" s="1605"/>
      <c r="EE20" s="1605"/>
      <c r="EF20" s="1605"/>
      <c r="EG20" s="1605"/>
      <c r="EH20" s="1605"/>
      <c r="EI20" s="1605"/>
      <c r="EJ20" s="1605"/>
      <c r="EK20" s="1605"/>
      <c r="EL20" s="1605"/>
      <c r="EM20" s="1605"/>
      <c r="EN20" s="1606"/>
      <c r="EO20" s="1604" t="s">
        <v>1200</v>
      </c>
      <c r="EP20" s="1605"/>
      <c r="EQ20" s="1605"/>
      <c r="ER20" s="1605"/>
      <c r="ES20" s="1605"/>
      <c r="ET20" s="1605"/>
      <c r="EU20" s="1605"/>
      <c r="EV20" s="1605"/>
      <c r="EW20" s="1605"/>
      <c r="EX20" s="1605"/>
      <c r="EY20" s="1605"/>
      <c r="EZ20" s="1605"/>
      <c r="FA20" s="1605"/>
      <c r="FB20" s="1605"/>
      <c r="FC20" s="1605"/>
      <c r="FD20" s="1605"/>
      <c r="FE20" s="1605"/>
      <c r="FF20" s="1606"/>
      <c r="FG20" s="1604" t="s">
        <v>1200</v>
      </c>
      <c r="FH20" s="1605"/>
      <c r="FI20" s="1605"/>
      <c r="FJ20" s="1605"/>
      <c r="FK20" s="1605"/>
      <c r="FL20" s="1605"/>
      <c r="FM20" s="1605"/>
      <c r="FN20" s="1605"/>
      <c r="FO20" s="1605"/>
      <c r="FP20" s="1605"/>
      <c r="FQ20" s="1605"/>
      <c r="FR20" s="1605"/>
      <c r="FS20" s="1605"/>
      <c r="FT20" s="1605"/>
      <c r="FU20" s="1605"/>
      <c r="FV20" s="1605"/>
      <c r="FW20" s="1605"/>
      <c r="FX20" s="1606"/>
      <c r="FY20" s="1604" t="s">
        <v>1200</v>
      </c>
      <c r="FZ20" s="1605"/>
      <c r="GA20" s="1605"/>
      <c r="GB20" s="1605"/>
      <c r="GC20" s="1605"/>
      <c r="GD20" s="1605"/>
      <c r="GE20" s="1605"/>
      <c r="GF20" s="1605"/>
      <c r="GG20" s="1605"/>
      <c r="GH20" s="1605"/>
      <c r="GI20" s="1605"/>
      <c r="GJ20" s="1605"/>
      <c r="GK20" s="1605"/>
      <c r="GL20" s="1605"/>
      <c r="GM20" s="1605"/>
      <c r="GN20" s="1605"/>
      <c r="GO20" s="1605"/>
      <c r="GP20" s="1606"/>
      <c r="GQ20" s="1604" t="s">
        <v>1200</v>
      </c>
      <c r="GR20" s="1605"/>
      <c r="GS20" s="1605"/>
      <c r="GT20" s="1605"/>
      <c r="GU20" s="1605"/>
      <c r="GV20" s="1605"/>
      <c r="GW20" s="1605"/>
      <c r="GX20" s="1605"/>
      <c r="GY20" s="1605"/>
      <c r="GZ20" s="1605"/>
      <c r="HA20" s="1605"/>
      <c r="HB20" s="1605"/>
      <c r="HC20" s="1605"/>
      <c r="HD20" s="1605"/>
      <c r="HE20" s="1605"/>
      <c r="HF20" s="1605"/>
      <c r="HG20" s="1605"/>
      <c r="HH20" s="1606"/>
      <c r="HI20" s="1604" t="s">
        <v>1200</v>
      </c>
      <c r="HJ20" s="1605"/>
      <c r="HK20" s="1605"/>
      <c r="HL20" s="1605"/>
      <c r="HM20" s="1605"/>
      <c r="HN20" s="1605"/>
      <c r="HO20" s="1605"/>
      <c r="HP20" s="1605"/>
      <c r="HQ20" s="1605"/>
      <c r="HR20" s="1605"/>
      <c r="HS20" s="1605"/>
      <c r="HT20" s="1605"/>
      <c r="HU20" s="1605"/>
      <c r="HV20" s="1605"/>
      <c r="HW20" s="1605"/>
      <c r="HX20" s="1605"/>
      <c r="HY20" s="1605"/>
      <c r="HZ20" s="1606"/>
      <c r="IA20" s="1604" t="s">
        <v>1200</v>
      </c>
      <c r="IB20" s="1605"/>
      <c r="IC20" s="1605"/>
      <c r="ID20" s="1605"/>
      <c r="IE20" s="1605"/>
      <c r="IF20" s="1605"/>
      <c r="IG20" s="1605"/>
      <c r="IH20" s="1605"/>
      <c r="II20" s="1605"/>
      <c r="IJ20" s="1605"/>
      <c r="IK20" s="1605"/>
      <c r="IL20" s="1605"/>
      <c r="IM20" s="1605"/>
      <c r="IN20" s="1605"/>
      <c r="IO20" s="1605"/>
      <c r="IP20" s="1605"/>
      <c r="IQ20" s="1605"/>
      <c r="IR20" s="1606"/>
    </row>
    <row r="21" spans="1:252" ht="27.75" customHeight="1">
      <c r="A21" s="1580" t="s">
        <v>1201</v>
      </c>
      <c r="B21" s="1521"/>
      <c r="C21" s="1521"/>
      <c r="D21" s="1526"/>
      <c r="E21" s="1516"/>
      <c r="F21" s="1516"/>
      <c r="G21" s="1516"/>
      <c r="H21" s="1553"/>
      <c r="I21" s="1547"/>
      <c r="J21" s="1516"/>
      <c r="K21" s="1516"/>
      <c r="L21" s="1516"/>
      <c r="M21" s="1581"/>
      <c r="N21" s="1548"/>
      <c r="O21" s="1516"/>
      <c r="P21" s="1516"/>
      <c r="Q21" s="1516"/>
      <c r="R21" s="1582"/>
      <c r="S21" s="1580" t="s">
        <v>1201</v>
      </c>
      <c r="T21" s="1521"/>
      <c r="U21" s="1521"/>
      <c r="V21" s="1526"/>
      <c r="W21" s="1516"/>
      <c r="X21" s="1516"/>
      <c r="Y21" s="1516"/>
      <c r="Z21" s="1553"/>
      <c r="AA21" s="1547"/>
      <c r="AB21" s="1516"/>
      <c r="AC21" s="1516"/>
      <c r="AD21" s="1516"/>
      <c r="AE21" s="1581"/>
      <c r="AF21" s="1548"/>
      <c r="AG21" s="1516"/>
      <c r="AH21" s="1516"/>
      <c r="AI21" s="1516"/>
      <c r="AJ21" s="1582"/>
      <c r="AK21" s="1580" t="s">
        <v>1201</v>
      </c>
      <c r="AL21" s="1521"/>
      <c r="AM21" s="1521"/>
      <c r="AN21" s="1526"/>
      <c r="AO21" s="1516"/>
      <c r="AP21" s="1516"/>
      <c r="AQ21" s="1516"/>
      <c r="AR21" s="1553"/>
      <c r="AS21" s="1547"/>
      <c r="AT21" s="1516"/>
      <c r="AU21" s="1516"/>
      <c r="AV21" s="1516"/>
      <c r="AW21" s="1581"/>
      <c r="AX21" s="1548"/>
      <c r="AY21" s="1516"/>
      <c r="AZ21" s="1516"/>
      <c r="BA21" s="1516"/>
      <c r="BB21" s="1582"/>
      <c r="BC21" s="1580" t="s">
        <v>1201</v>
      </c>
      <c r="BD21" s="1521"/>
      <c r="BE21" s="1521"/>
      <c r="BF21" s="1526"/>
      <c r="BG21" s="1516"/>
      <c r="BH21" s="1516"/>
      <c r="BI21" s="1516"/>
      <c r="BJ21" s="1553"/>
      <c r="BK21" s="1547"/>
      <c r="BL21" s="1516"/>
      <c r="BM21" s="1516"/>
      <c r="BN21" s="1516"/>
      <c r="BO21" s="1581"/>
      <c r="BP21" s="1548"/>
      <c r="BQ21" s="1516"/>
      <c r="BR21" s="1516"/>
      <c r="BS21" s="1516"/>
      <c r="BT21" s="1582"/>
      <c r="BU21" s="1580" t="s">
        <v>1201</v>
      </c>
      <c r="BV21" s="1521"/>
      <c r="BW21" s="1521"/>
      <c r="BX21" s="1526"/>
      <c r="BY21" s="1516"/>
      <c r="BZ21" s="1516"/>
      <c r="CA21" s="1516"/>
      <c r="CB21" s="1553"/>
      <c r="CC21" s="1547"/>
      <c r="CD21" s="1516"/>
      <c r="CE21" s="1516"/>
      <c r="CF21" s="1516"/>
      <c r="CG21" s="1581"/>
      <c r="CH21" s="1548"/>
      <c r="CI21" s="1516"/>
      <c r="CJ21" s="1516"/>
      <c r="CK21" s="1516"/>
      <c r="CL21" s="1582"/>
      <c r="CM21" s="1580" t="s">
        <v>1201</v>
      </c>
      <c r="CN21" s="1521"/>
      <c r="CO21" s="1521"/>
      <c r="CP21" s="1526"/>
      <c r="CQ21" s="1516"/>
      <c r="CR21" s="1516"/>
      <c r="CS21" s="1516"/>
      <c r="CT21" s="1553"/>
      <c r="CU21" s="1547"/>
      <c r="CV21" s="1516"/>
      <c r="CW21" s="1516"/>
      <c r="CX21" s="1516"/>
      <c r="CY21" s="1581"/>
      <c r="CZ21" s="1548"/>
      <c r="DA21" s="1516"/>
      <c r="DB21" s="1516"/>
      <c r="DC21" s="1516"/>
      <c r="DD21" s="1582"/>
      <c r="DE21" s="1580" t="s">
        <v>1201</v>
      </c>
      <c r="DF21" s="1521"/>
      <c r="DG21" s="1521"/>
      <c r="DH21" s="1526"/>
      <c r="DI21" s="1516"/>
      <c r="DJ21" s="1516"/>
      <c r="DK21" s="1516"/>
      <c r="DL21" s="1553"/>
      <c r="DM21" s="1547"/>
      <c r="DN21" s="1516"/>
      <c r="DO21" s="1516"/>
      <c r="DP21" s="1516"/>
      <c r="DQ21" s="1581"/>
      <c r="DR21" s="1548"/>
      <c r="DS21" s="1516"/>
      <c r="DT21" s="1516"/>
      <c r="DU21" s="1516"/>
      <c r="DV21" s="1582"/>
      <c r="DW21" s="1580" t="s">
        <v>1201</v>
      </c>
      <c r="DX21" s="1521"/>
      <c r="DY21" s="1521"/>
      <c r="DZ21" s="1526"/>
      <c r="EA21" s="1516"/>
      <c r="EB21" s="1516"/>
      <c r="EC21" s="1516"/>
      <c r="ED21" s="1553"/>
      <c r="EE21" s="1547"/>
      <c r="EF21" s="1516"/>
      <c r="EG21" s="1516"/>
      <c r="EH21" s="1516"/>
      <c r="EI21" s="1581"/>
      <c r="EJ21" s="1548"/>
      <c r="EK21" s="1516"/>
      <c r="EL21" s="1516"/>
      <c r="EM21" s="1516"/>
      <c r="EN21" s="1582"/>
      <c r="EO21" s="1580" t="s">
        <v>1201</v>
      </c>
      <c r="EP21" s="1521"/>
      <c r="EQ21" s="1521"/>
      <c r="ER21" s="1526"/>
      <c r="ES21" s="1516"/>
      <c r="ET21" s="1516"/>
      <c r="EU21" s="1516"/>
      <c r="EV21" s="1553"/>
      <c r="EW21" s="1547"/>
      <c r="EX21" s="1516"/>
      <c r="EY21" s="1516"/>
      <c r="EZ21" s="1516"/>
      <c r="FA21" s="1581"/>
      <c r="FB21" s="1548"/>
      <c r="FC21" s="1516"/>
      <c r="FD21" s="1516"/>
      <c r="FE21" s="1516"/>
      <c r="FF21" s="1582"/>
      <c r="FG21" s="1580" t="s">
        <v>1201</v>
      </c>
      <c r="FH21" s="1521"/>
      <c r="FI21" s="1521"/>
      <c r="FJ21" s="1526"/>
      <c r="FK21" s="1516"/>
      <c r="FL21" s="1516"/>
      <c r="FM21" s="1516"/>
      <c r="FN21" s="1553"/>
      <c r="FO21" s="1547"/>
      <c r="FP21" s="1516"/>
      <c r="FQ21" s="1516"/>
      <c r="FR21" s="1516"/>
      <c r="FS21" s="1581"/>
      <c r="FT21" s="1548"/>
      <c r="FU21" s="1516"/>
      <c r="FV21" s="1516"/>
      <c r="FW21" s="1516"/>
      <c r="FX21" s="1582"/>
      <c r="FY21" s="1580" t="s">
        <v>1201</v>
      </c>
      <c r="FZ21" s="1521"/>
      <c r="GA21" s="1521"/>
      <c r="GB21" s="1526"/>
      <c r="GC21" s="1516"/>
      <c r="GD21" s="1516"/>
      <c r="GE21" s="1516"/>
      <c r="GF21" s="1553"/>
      <c r="GG21" s="1547"/>
      <c r="GH21" s="1516"/>
      <c r="GI21" s="1516"/>
      <c r="GJ21" s="1516"/>
      <c r="GK21" s="1581"/>
      <c r="GL21" s="1548"/>
      <c r="GM21" s="1516"/>
      <c r="GN21" s="1516"/>
      <c r="GO21" s="1516"/>
      <c r="GP21" s="1582"/>
      <c r="GQ21" s="1580" t="s">
        <v>1201</v>
      </c>
      <c r="GR21" s="1521"/>
      <c r="GS21" s="1521"/>
      <c r="GT21" s="1526"/>
      <c r="GU21" s="1516"/>
      <c r="GV21" s="1516"/>
      <c r="GW21" s="1516"/>
      <c r="GX21" s="1553"/>
      <c r="GY21" s="1547"/>
      <c r="GZ21" s="1516"/>
      <c r="HA21" s="1516"/>
      <c r="HB21" s="1516"/>
      <c r="HC21" s="1581"/>
      <c r="HD21" s="1548"/>
      <c r="HE21" s="1516"/>
      <c r="HF21" s="1516"/>
      <c r="HG21" s="1516"/>
      <c r="HH21" s="1582"/>
      <c r="HI21" s="1580" t="s">
        <v>1201</v>
      </c>
      <c r="HJ21" s="1521"/>
      <c r="HK21" s="1521"/>
      <c r="HL21" s="1526"/>
      <c r="HM21" s="1516"/>
      <c r="HN21" s="1516"/>
      <c r="HO21" s="1516"/>
      <c r="HP21" s="1553"/>
      <c r="HQ21" s="1547"/>
      <c r="HR21" s="1516"/>
      <c r="HS21" s="1516"/>
      <c r="HT21" s="1516"/>
      <c r="HU21" s="1581"/>
      <c r="HV21" s="1548"/>
      <c r="HW21" s="1516"/>
      <c r="HX21" s="1516"/>
      <c r="HY21" s="1516"/>
      <c r="HZ21" s="1582"/>
      <c r="IA21" s="1580" t="s">
        <v>1201</v>
      </c>
      <c r="IB21" s="1521"/>
      <c r="IC21" s="1521"/>
      <c r="ID21" s="1526"/>
      <c r="IE21" s="1516"/>
      <c r="IF21" s="1516"/>
      <c r="IG21" s="1516"/>
      <c r="IH21" s="1553"/>
      <c r="II21" s="1547"/>
      <c r="IJ21" s="1516"/>
      <c r="IK21" s="1516"/>
      <c r="IL21" s="1516"/>
      <c r="IM21" s="1581"/>
      <c r="IN21" s="1548"/>
      <c r="IO21" s="1516"/>
      <c r="IP21" s="1516"/>
      <c r="IQ21" s="1516"/>
      <c r="IR21" s="1582"/>
    </row>
    <row r="22" spans="1:252" ht="27.75" customHeight="1">
      <c r="A22" s="1580" t="s">
        <v>1202</v>
      </c>
      <c r="B22" s="1521"/>
      <c r="C22" s="1521"/>
      <c r="D22" s="1526"/>
      <c r="E22" s="1516"/>
      <c r="F22" s="1516"/>
      <c r="G22" s="1516"/>
      <c r="H22" s="1553"/>
      <c r="I22" s="1547"/>
      <c r="J22" s="1516"/>
      <c r="K22" s="1516"/>
      <c r="L22" s="1516"/>
      <c r="M22" s="1581"/>
      <c r="N22" s="1548"/>
      <c r="O22" s="1516"/>
      <c r="P22" s="1516"/>
      <c r="Q22" s="1516"/>
      <c r="R22" s="1582"/>
      <c r="S22" s="1580" t="s">
        <v>1202</v>
      </c>
      <c r="T22" s="1521"/>
      <c r="U22" s="1521"/>
      <c r="V22" s="1526"/>
      <c r="W22" s="1516"/>
      <c r="X22" s="1516"/>
      <c r="Y22" s="1516"/>
      <c r="Z22" s="1553"/>
      <c r="AA22" s="1547"/>
      <c r="AB22" s="1516"/>
      <c r="AC22" s="1516"/>
      <c r="AD22" s="1516"/>
      <c r="AE22" s="1581"/>
      <c r="AF22" s="1548"/>
      <c r="AG22" s="1516"/>
      <c r="AH22" s="1516"/>
      <c r="AI22" s="1516"/>
      <c r="AJ22" s="1582"/>
      <c r="AK22" s="1580" t="s">
        <v>1202</v>
      </c>
      <c r="AL22" s="1521"/>
      <c r="AM22" s="1521"/>
      <c r="AN22" s="1526"/>
      <c r="AO22" s="1516"/>
      <c r="AP22" s="1516"/>
      <c r="AQ22" s="1516"/>
      <c r="AR22" s="1553"/>
      <c r="AS22" s="1547"/>
      <c r="AT22" s="1516"/>
      <c r="AU22" s="1516"/>
      <c r="AV22" s="1516"/>
      <c r="AW22" s="1581"/>
      <c r="AX22" s="1548"/>
      <c r="AY22" s="1516"/>
      <c r="AZ22" s="1516"/>
      <c r="BA22" s="1516"/>
      <c r="BB22" s="1582"/>
      <c r="BC22" s="1580" t="s">
        <v>1202</v>
      </c>
      <c r="BD22" s="1521"/>
      <c r="BE22" s="1521"/>
      <c r="BF22" s="1526"/>
      <c r="BG22" s="1516"/>
      <c r="BH22" s="1516"/>
      <c r="BI22" s="1516"/>
      <c r="BJ22" s="1553"/>
      <c r="BK22" s="1547"/>
      <c r="BL22" s="1516"/>
      <c r="BM22" s="1516"/>
      <c r="BN22" s="1516"/>
      <c r="BO22" s="1581"/>
      <c r="BP22" s="1548"/>
      <c r="BQ22" s="1516"/>
      <c r="BR22" s="1516"/>
      <c r="BS22" s="1516"/>
      <c r="BT22" s="1582"/>
      <c r="BU22" s="1580" t="s">
        <v>1202</v>
      </c>
      <c r="BV22" s="1521"/>
      <c r="BW22" s="1521"/>
      <c r="BX22" s="1526"/>
      <c r="BY22" s="1516"/>
      <c r="BZ22" s="1516"/>
      <c r="CA22" s="1516"/>
      <c r="CB22" s="1553"/>
      <c r="CC22" s="1547"/>
      <c r="CD22" s="1516"/>
      <c r="CE22" s="1516"/>
      <c r="CF22" s="1516"/>
      <c r="CG22" s="1581"/>
      <c r="CH22" s="1548"/>
      <c r="CI22" s="1516"/>
      <c r="CJ22" s="1516"/>
      <c r="CK22" s="1516"/>
      <c r="CL22" s="1582"/>
      <c r="CM22" s="1580" t="s">
        <v>1202</v>
      </c>
      <c r="CN22" s="1521"/>
      <c r="CO22" s="1521"/>
      <c r="CP22" s="1526"/>
      <c r="CQ22" s="1516"/>
      <c r="CR22" s="1516"/>
      <c r="CS22" s="1516"/>
      <c r="CT22" s="1553"/>
      <c r="CU22" s="1547"/>
      <c r="CV22" s="1516"/>
      <c r="CW22" s="1516"/>
      <c r="CX22" s="1516"/>
      <c r="CY22" s="1581"/>
      <c r="CZ22" s="1548"/>
      <c r="DA22" s="1516"/>
      <c r="DB22" s="1516"/>
      <c r="DC22" s="1516"/>
      <c r="DD22" s="1582"/>
      <c r="DE22" s="1580" t="s">
        <v>1202</v>
      </c>
      <c r="DF22" s="1521"/>
      <c r="DG22" s="1521"/>
      <c r="DH22" s="1526"/>
      <c r="DI22" s="1516"/>
      <c r="DJ22" s="1516"/>
      <c r="DK22" s="1516"/>
      <c r="DL22" s="1553"/>
      <c r="DM22" s="1547"/>
      <c r="DN22" s="1516"/>
      <c r="DO22" s="1516"/>
      <c r="DP22" s="1516"/>
      <c r="DQ22" s="1581"/>
      <c r="DR22" s="1548"/>
      <c r="DS22" s="1516"/>
      <c r="DT22" s="1516"/>
      <c r="DU22" s="1516"/>
      <c r="DV22" s="1582"/>
      <c r="DW22" s="1580" t="s">
        <v>1202</v>
      </c>
      <c r="DX22" s="1521"/>
      <c r="DY22" s="1521"/>
      <c r="DZ22" s="1526"/>
      <c r="EA22" s="1516"/>
      <c r="EB22" s="1516"/>
      <c r="EC22" s="1516"/>
      <c r="ED22" s="1553"/>
      <c r="EE22" s="1547"/>
      <c r="EF22" s="1516"/>
      <c r="EG22" s="1516"/>
      <c r="EH22" s="1516"/>
      <c r="EI22" s="1581"/>
      <c r="EJ22" s="1548"/>
      <c r="EK22" s="1516"/>
      <c r="EL22" s="1516"/>
      <c r="EM22" s="1516"/>
      <c r="EN22" s="1582"/>
      <c r="EO22" s="1580" t="s">
        <v>1202</v>
      </c>
      <c r="EP22" s="1521"/>
      <c r="EQ22" s="1521"/>
      <c r="ER22" s="1526"/>
      <c r="ES22" s="1516"/>
      <c r="ET22" s="1516"/>
      <c r="EU22" s="1516"/>
      <c r="EV22" s="1553"/>
      <c r="EW22" s="1547"/>
      <c r="EX22" s="1516"/>
      <c r="EY22" s="1516"/>
      <c r="EZ22" s="1516"/>
      <c r="FA22" s="1581"/>
      <c r="FB22" s="1548"/>
      <c r="FC22" s="1516"/>
      <c r="FD22" s="1516"/>
      <c r="FE22" s="1516"/>
      <c r="FF22" s="1582"/>
      <c r="FG22" s="1580" t="s">
        <v>1202</v>
      </c>
      <c r="FH22" s="1521"/>
      <c r="FI22" s="1521"/>
      <c r="FJ22" s="1526"/>
      <c r="FK22" s="1516"/>
      <c r="FL22" s="1516"/>
      <c r="FM22" s="1516"/>
      <c r="FN22" s="1553"/>
      <c r="FO22" s="1547"/>
      <c r="FP22" s="1516"/>
      <c r="FQ22" s="1516"/>
      <c r="FR22" s="1516"/>
      <c r="FS22" s="1581"/>
      <c r="FT22" s="1548"/>
      <c r="FU22" s="1516"/>
      <c r="FV22" s="1516"/>
      <c r="FW22" s="1516"/>
      <c r="FX22" s="1582"/>
      <c r="FY22" s="1580" t="s">
        <v>1202</v>
      </c>
      <c r="FZ22" s="1521"/>
      <c r="GA22" s="1521"/>
      <c r="GB22" s="1526"/>
      <c r="GC22" s="1516"/>
      <c r="GD22" s="1516"/>
      <c r="GE22" s="1516"/>
      <c r="GF22" s="1553"/>
      <c r="GG22" s="1547"/>
      <c r="GH22" s="1516"/>
      <c r="GI22" s="1516"/>
      <c r="GJ22" s="1516"/>
      <c r="GK22" s="1581"/>
      <c r="GL22" s="1548"/>
      <c r="GM22" s="1516"/>
      <c r="GN22" s="1516"/>
      <c r="GO22" s="1516"/>
      <c r="GP22" s="1582"/>
      <c r="GQ22" s="1580" t="s">
        <v>1202</v>
      </c>
      <c r="GR22" s="1521"/>
      <c r="GS22" s="1521"/>
      <c r="GT22" s="1526"/>
      <c r="GU22" s="1516"/>
      <c r="GV22" s="1516"/>
      <c r="GW22" s="1516"/>
      <c r="GX22" s="1553"/>
      <c r="GY22" s="1547"/>
      <c r="GZ22" s="1516"/>
      <c r="HA22" s="1516"/>
      <c r="HB22" s="1516"/>
      <c r="HC22" s="1581"/>
      <c r="HD22" s="1548"/>
      <c r="HE22" s="1516"/>
      <c r="HF22" s="1516"/>
      <c r="HG22" s="1516"/>
      <c r="HH22" s="1582"/>
      <c r="HI22" s="1580" t="s">
        <v>1202</v>
      </c>
      <c r="HJ22" s="1521"/>
      <c r="HK22" s="1521"/>
      <c r="HL22" s="1526"/>
      <c r="HM22" s="1516"/>
      <c r="HN22" s="1516"/>
      <c r="HO22" s="1516"/>
      <c r="HP22" s="1553"/>
      <c r="HQ22" s="1547"/>
      <c r="HR22" s="1516"/>
      <c r="HS22" s="1516"/>
      <c r="HT22" s="1516"/>
      <c r="HU22" s="1581"/>
      <c r="HV22" s="1548"/>
      <c r="HW22" s="1516"/>
      <c r="HX22" s="1516"/>
      <c r="HY22" s="1516"/>
      <c r="HZ22" s="1582"/>
      <c r="IA22" s="1580" t="s">
        <v>1202</v>
      </c>
      <c r="IB22" s="1521"/>
      <c r="IC22" s="1521"/>
      <c r="ID22" s="1526"/>
      <c r="IE22" s="1516"/>
      <c r="IF22" s="1516"/>
      <c r="IG22" s="1516"/>
      <c r="IH22" s="1553"/>
      <c r="II22" s="1547"/>
      <c r="IJ22" s="1516"/>
      <c r="IK22" s="1516"/>
      <c r="IL22" s="1516"/>
      <c r="IM22" s="1581"/>
      <c r="IN22" s="1548"/>
      <c r="IO22" s="1516"/>
      <c r="IP22" s="1516"/>
      <c r="IQ22" s="1516"/>
      <c r="IR22" s="1582"/>
    </row>
    <row r="23" spans="1:252" ht="27.75" customHeight="1">
      <c r="A23" s="1580" t="s">
        <v>1203</v>
      </c>
      <c r="B23" s="1521"/>
      <c r="C23" s="1521"/>
      <c r="D23" s="1526"/>
      <c r="E23" s="1516"/>
      <c r="F23" s="1516"/>
      <c r="G23" s="1516"/>
      <c r="H23" s="1553"/>
      <c r="I23" s="1547"/>
      <c r="J23" s="1516"/>
      <c r="K23" s="1516"/>
      <c r="L23" s="1516"/>
      <c r="M23" s="1581"/>
      <c r="N23" s="1548"/>
      <c r="O23" s="1516"/>
      <c r="P23" s="1516"/>
      <c r="Q23" s="1516"/>
      <c r="R23" s="1582"/>
      <c r="S23" s="1580" t="s">
        <v>1203</v>
      </c>
      <c r="T23" s="1521"/>
      <c r="U23" s="1521"/>
      <c r="V23" s="1526"/>
      <c r="W23" s="1516"/>
      <c r="X23" s="1516"/>
      <c r="Y23" s="1516"/>
      <c r="Z23" s="1553"/>
      <c r="AA23" s="1547"/>
      <c r="AB23" s="1516"/>
      <c r="AC23" s="1516"/>
      <c r="AD23" s="1516"/>
      <c r="AE23" s="1581"/>
      <c r="AF23" s="1548"/>
      <c r="AG23" s="1516"/>
      <c r="AH23" s="1516"/>
      <c r="AI23" s="1516"/>
      <c r="AJ23" s="1582"/>
      <c r="AK23" s="1580" t="s">
        <v>1203</v>
      </c>
      <c r="AL23" s="1521"/>
      <c r="AM23" s="1521"/>
      <c r="AN23" s="1526"/>
      <c r="AO23" s="1516"/>
      <c r="AP23" s="1516"/>
      <c r="AQ23" s="1516"/>
      <c r="AR23" s="1553"/>
      <c r="AS23" s="1547"/>
      <c r="AT23" s="1516"/>
      <c r="AU23" s="1516"/>
      <c r="AV23" s="1516"/>
      <c r="AW23" s="1581"/>
      <c r="AX23" s="1548"/>
      <c r="AY23" s="1516"/>
      <c r="AZ23" s="1516"/>
      <c r="BA23" s="1516"/>
      <c r="BB23" s="1582"/>
      <c r="BC23" s="1580" t="s">
        <v>1203</v>
      </c>
      <c r="BD23" s="1521"/>
      <c r="BE23" s="1521"/>
      <c r="BF23" s="1526"/>
      <c r="BG23" s="1516"/>
      <c r="BH23" s="1516"/>
      <c r="BI23" s="1516"/>
      <c r="BJ23" s="1553"/>
      <c r="BK23" s="1547"/>
      <c r="BL23" s="1516"/>
      <c r="BM23" s="1516"/>
      <c r="BN23" s="1516"/>
      <c r="BO23" s="1581"/>
      <c r="BP23" s="1548"/>
      <c r="BQ23" s="1516"/>
      <c r="BR23" s="1516"/>
      <c r="BS23" s="1516"/>
      <c r="BT23" s="1582"/>
      <c r="BU23" s="1580" t="s">
        <v>1203</v>
      </c>
      <c r="BV23" s="1521"/>
      <c r="BW23" s="1521"/>
      <c r="BX23" s="1526"/>
      <c r="BY23" s="1516"/>
      <c r="BZ23" s="1516"/>
      <c r="CA23" s="1516"/>
      <c r="CB23" s="1553"/>
      <c r="CC23" s="1547"/>
      <c r="CD23" s="1516"/>
      <c r="CE23" s="1516"/>
      <c r="CF23" s="1516"/>
      <c r="CG23" s="1581"/>
      <c r="CH23" s="1548"/>
      <c r="CI23" s="1516"/>
      <c r="CJ23" s="1516"/>
      <c r="CK23" s="1516"/>
      <c r="CL23" s="1582"/>
      <c r="CM23" s="1580" t="s">
        <v>1203</v>
      </c>
      <c r="CN23" s="1521"/>
      <c r="CO23" s="1521"/>
      <c r="CP23" s="1526"/>
      <c r="CQ23" s="1516"/>
      <c r="CR23" s="1516"/>
      <c r="CS23" s="1516"/>
      <c r="CT23" s="1553"/>
      <c r="CU23" s="1547"/>
      <c r="CV23" s="1516"/>
      <c r="CW23" s="1516"/>
      <c r="CX23" s="1516"/>
      <c r="CY23" s="1581"/>
      <c r="CZ23" s="1548"/>
      <c r="DA23" s="1516"/>
      <c r="DB23" s="1516"/>
      <c r="DC23" s="1516"/>
      <c r="DD23" s="1582"/>
      <c r="DE23" s="1580" t="s">
        <v>1203</v>
      </c>
      <c r="DF23" s="1521"/>
      <c r="DG23" s="1521"/>
      <c r="DH23" s="1526"/>
      <c r="DI23" s="1516"/>
      <c r="DJ23" s="1516"/>
      <c r="DK23" s="1516"/>
      <c r="DL23" s="1553"/>
      <c r="DM23" s="1547"/>
      <c r="DN23" s="1516"/>
      <c r="DO23" s="1516"/>
      <c r="DP23" s="1516"/>
      <c r="DQ23" s="1581"/>
      <c r="DR23" s="1548"/>
      <c r="DS23" s="1516"/>
      <c r="DT23" s="1516"/>
      <c r="DU23" s="1516"/>
      <c r="DV23" s="1582"/>
      <c r="DW23" s="1580" t="s">
        <v>1203</v>
      </c>
      <c r="DX23" s="1521"/>
      <c r="DY23" s="1521"/>
      <c r="DZ23" s="1526"/>
      <c r="EA23" s="1516"/>
      <c r="EB23" s="1516"/>
      <c r="EC23" s="1516"/>
      <c r="ED23" s="1553"/>
      <c r="EE23" s="1547"/>
      <c r="EF23" s="1516"/>
      <c r="EG23" s="1516"/>
      <c r="EH23" s="1516"/>
      <c r="EI23" s="1581"/>
      <c r="EJ23" s="1548"/>
      <c r="EK23" s="1516"/>
      <c r="EL23" s="1516"/>
      <c r="EM23" s="1516"/>
      <c r="EN23" s="1582"/>
      <c r="EO23" s="1580" t="s">
        <v>1203</v>
      </c>
      <c r="EP23" s="1521"/>
      <c r="EQ23" s="1521"/>
      <c r="ER23" s="1526"/>
      <c r="ES23" s="1516"/>
      <c r="ET23" s="1516"/>
      <c r="EU23" s="1516"/>
      <c r="EV23" s="1553"/>
      <c r="EW23" s="1547"/>
      <c r="EX23" s="1516"/>
      <c r="EY23" s="1516"/>
      <c r="EZ23" s="1516"/>
      <c r="FA23" s="1581"/>
      <c r="FB23" s="1548"/>
      <c r="FC23" s="1516"/>
      <c r="FD23" s="1516"/>
      <c r="FE23" s="1516"/>
      <c r="FF23" s="1582"/>
      <c r="FG23" s="1580" t="s">
        <v>1203</v>
      </c>
      <c r="FH23" s="1521"/>
      <c r="FI23" s="1521"/>
      <c r="FJ23" s="1526"/>
      <c r="FK23" s="1516"/>
      <c r="FL23" s="1516"/>
      <c r="FM23" s="1516"/>
      <c r="FN23" s="1553"/>
      <c r="FO23" s="1547"/>
      <c r="FP23" s="1516"/>
      <c r="FQ23" s="1516"/>
      <c r="FR23" s="1516"/>
      <c r="FS23" s="1581"/>
      <c r="FT23" s="1548"/>
      <c r="FU23" s="1516"/>
      <c r="FV23" s="1516"/>
      <c r="FW23" s="1516"/>
      <c r="FX23" s="1582"/>
      <c r="FY23" s="1580" t="s">
        <v>1203</v>
      </c>
      <c r="FZ23" s="1521"/>
      <c r="GA23" s="1521"/>
      <c r="GB23" s="1526"/>
      <c r="GC23" s="1516"/>
      <c r="GD23" s="1516"/>
      <c r="GE23" s="1516"/>
      <c r="GF23" s="1553"/>
      <c r="GG23" s="1547"/>
      <c r="GH23" s="1516"/>
      <c r="GI23" s="1516"/>
      <c r="GJ23" s="1516"/>
      <c r="GK23" s="1581"/>
      <c r="GL23" s="1548"/>
      <c r="GM23" s="1516"/>
      <c r="GN23" s="1516"/>
      <c r="GO23" s="1516"/>
      <c r="GP23" s="1582"/>
      <c r="GQ23" s="1580" t="s">
        <v>1203</v>
      </c>
      <c r="GR23" s="1521"/>
      <c r="GS23" s="1521"/>
      <c r="GT23" s="1526"/>
      <c r="GU23" s="1516"/>
      <c r="GV23" s="1516"/>
      <c r="GW23" s="1516"/>
      <c r="GX23" s="1553"/>
      <c r="GY23" s="1547"/>
      <c r="GZ23" s="1516"/>
      <c r="HA23" s="1516"/>
      <c r="HB23" s="1516"/>
      <c r="HC23" s="1581"/>
      <c r="HD23" s="1548"/>
      <c r="HE23" s="1516"/>
      <c r="HF23" s="1516"/>
      <c r="HG23" s="1516"/>
      <c r="HH23" s="1582"/>
      <c r="HI23" s="1580" t="s">
        <v>1203</v>
      </c>
      <c r="HJ23" s="1521"/>
      <c r="HK23" s="1521"/>
      <c r="HL23" s="1526"/>
      <c r="HM23" s="1516"/>
      <c r="HN23" s="1516"/>
      <c r="HO23" s="1516"/>
      <c r="HP23" s="1553"/>
      <c r="HQ23" s="1547"/>
      <c r="HR23" s="1516"/>
      <c r="HS23" s="1516"/>
      <c r="HT23" s="1516"/>
      <c r="HU23" s="1581"/>
      <c r="HV23" s="1548"/>
      <c r="HW23" s="1516"/>
      <c r="HX23" s="1516"/>
      <c r="HY23" s="1516"/>
      <c r="HZ23" s="1582"/>
      <c r="IA23" s="1580" t="s">
        <v>1203</v>
      </c>
      <c r="IB23" s="1521"/>
      <c r="IC23" s="1521"/>
      <c r="ID23" s="1526"/>
      <c r="IE23" s="1516"/>
      <c r="IF23" s="1516"/>
      <c r="IG23" s="1516"/>
      <c r="IH23" s="1553"/>
      <c r="II23" s="1547"/>
      <c r="IJ23" s="1516"/>
      <c r="IK23" s="1516"/>
      <c r="IL23" s="1516"/>
      <c r="IM23" s="1581"/>
      <c r="IN23" s="1548"/>
      <c r="IO23" s="1516"/>
      <c r="IP23" s="1516"/>
      <c r="IQ23" s="1516"/>
      <c r="IR23" s="1582"/>
    </row>
    <row r="24" spans="1:252" ht="27.75" customHeight="1">
      <c r="A24" s="1580" t="s">
        <v>1204</v>
      </c>
      <c r="B24" s="1521"/>
      <c r="C24" s="1521"/>
      <c r="D24" s="1583"/>
      <c r="E24" s="1515"/>
      <c r="F24" s="1515"/>
      <c r="G24" s="1515"/>
      <c r="H24" s="1568"/>
      <c r="I24" s="1584"/>
      <c r="J24" s="1515"/>
      <c r="K24" s="1515"/>
      <c r="L24" s="1515"/>
      <c r="M24" s="1585"/>
      <c r="N24" s="1586"/>
      <c r="O24" s="1515"/>
      <c r="P24" s="1515"/>
      <c r="Q24" s="1515"/>
      <c r="R24" s="1587"/>
      <c r="S24" s="1580" t="s">
        <v>1204</v>
      </c>
      <c r="T24" s="1521"/>
      <c r="U24" s="1521"/>
      <c r="V24" s="1583"/>
      <c r="W24" s="1515"/>
      <c r="X24" s="1515"/>
      <c r="Y24" s="1515"/>
      <c r="Z24" s="1568"/>
      <c r="AA24" s="1584"/>
      <c r="AB24" s="1515"/>
      <c r="AC24" s="1515"/>
      <c r="AD24" s="1515"/>
      <c r="AE24" s="1585"/>
      <c r="AF24" s="1586"/>
      <c r="AG24" s="1515"/>
      <c r="AH24" s="1515"/>
      <c r="AI24" s="1515"/>
      <c r="AJ24" s="1587"/>
      <c r="AK24" s="1580" t="s">
        <v>1204</v>
      </c>
      <c r="AL24" s="1521"/>
      <c r="AM24" s="1521"/>
      <c r="AN24" s="1583"/>
      <c r="AO24" s="1515"/>
      <c r="AP24" s="1515"/>
      <c r="AQ24" s="1515"/>
      <c r="AR24" s="1568"/>
      <c r="AS24" s="1584"/>
      <c r="AT24" s="1515"/>
      <c r="AU24" s="1515"/>
      <c r="AV24" s="1515"/>
      <c r="AW24" s="1585"/>
      <c r="AX24" s="1586"/>
      <c r="AY24" s="1515"/>
      <c r="AZ24" s="1515"/>
      <c r="BA24" s="1515"/>
      <c r="BB24" s="1587"/>
      <c r="BC24" s="1580" t="s">
        <v>1204</v>
      </c>
      <c r="BD24" s="1521"/>
      <c r="BE24" s="1521"/>
      <c r="BF24" s="1583"/>
      <c r="BG24" s="1515"/>
      <c r="BH24" s="1515"/>
      <c r="BI24" s="1515"/>
      <c r="BJ24" s="1568"/>
      <c r="BK24" s="1584"/>
      <c r="BL24" s="1515"/>
      <c r="BM24" s="1515"/>
      <c r="BN24" s="1515"/>
      <c r="BO24" s="1585"/>
      <c r="BP24" s="1586"/>
      <c r="BQ24" s="1515"/>
      <c r="BR24" s="1515"/>
      <c r="BS24" s="1515"/>
      <c r="BT24" s="1587"/>
      <c r="BU24" s="1580" t="s">
        <v>1204</v>
      </c>
      <c r="BV24" s="1521"/>
      <c r="BW24" s="1521"/>
      <c r="BX24" s="1583"/>
      <c r="BY24" s="1515"/>
      <c r="BZ24" s="1515"/>
      <c r="CA24" s="1515"/>
      <c r="CB24" s="1568"/>
      <c r="CC24" s="1584"/>
      <c r="CD24" s="1515"/>
      <c r="CE24" s="1515"/>
      <c r="CF24" s="1515"/>
      <c r="CG24" s="1585"/>
      <c r="CH24" s="1586"/>
      <c r="CI24" s="1515"/>
      <c r="CJ24" s="1515"/>
      <c r="CK24" s="1515"/>
      <c r="CL24" s="1587"/>
      <c r="CM24" s="1580" t="s">
        <v>1204</v>
      </c>
      <c r="CN24" s="1521"/>
      <c r="CO24" s="1521"/>
      <c r="CP24" s="1583"/>
      <c r="CQ24" s="1515"/>
      <c r="CR24" s="1515"/>
      <c r="CS24" s="1515"/>
      <c r="CT24" s="1568"/>
      <c r="CU24" s="1584"/>
      <c r="CV24" s="1515"/>
      <c r="CW24" s="1515"/>
      <c r="CX24" s="1515"/>
      <c r="CY24" s="1585"/>
      <c r="CZ24" s="1586"/>
      <c r="DA24" s="1515"/>
      <c r="DB24" s="1515"/>
      <c r="DC24" s="1515"/>
      <c r="DD24" s="1587"/>
      <c r="DE24" s="1580" t="s">
        <v>1204</v>
      </c>
      <c r="DF24" s="1521"/>
      <c r="DG24" s="1521"/>
      <c r="DH24" s="1583"/>
      <c r="DI24" s="1515"/>
      <c r="DJ24" s="1515"/>
      <c r="DK24" s="1515"/>
      <c r="DL24" s="1568"/>
      <c r="DM24" s="1584"/>
      <c r="DN24" s="1515"/>
      <c r="DO24" s="1515"/>
      <c r="DP24" s="1515"/>
      <c r="DQ24" s="1585"/>
      <c r="DR24" s="1586"/>
      <c r="DS24" s="1515"/>
      <c r="DT24" s="1515"/>
      <c r="DU24" s="1515"/>
      <c r="DV24" s="1587"/>
      <c r="DW24" s="1580" t="s">
        <v>1204</v>
      </c>
      <c r="DX24" s="1521"/>
      <c r="DY24" s="1521"/>
      <c r="DZ24" s="1583"/>
      <c r="EA24" s="1515"/>
      <c r="EB24" s="1515"/>
      <c r="EC24" s="1515"/>
      <c r="ED24" s="1568"/>
      <c r="EE24" s="1584"/>
      <c r="EF24" s="1515"/>
      <c r="EG24" s="1515"/>
      <c r="EH24" s="1515"/>
      <c r="EI24" s="1585"/>
      <c r="EJ24" s="1586"/>
      <c r="EK24" s="1515"/>
      <c r="EL24" s="1515"/>
      <c r="EM24" s="1515"/>
      <c r="EN24" s="1587"/>
      <c r="EO24" s="1580" t="s">
        <v>1204</v>
      </c>
      <c r="EP24" s="1521"/>
      <c r="EQ24" s="1521"/>
      <c r="ER24" s="1583"/>
      <c r="ES24" s="1515"/>
      <c r="ET24" s="1515"/>
      <c r="EU24" s="1515"/>
      <c r="EV24" s="1568"/>
      <c r="EW24" s="1584"/>
      <c r="EX24" s="1515"/>
      <c r="EY24" s="1515"/>
      <c r="EZ24" s="1515"/>
      <c r="FA24" s="1585"/>
      <c r="FB24" s="1586"/>
      <c r="FC24" s="1515"/>
      <c r="FD24" s="1515"/>
      <c r="FE24" s="1515"/>
      <c r="FF24" s="1587"/>
      <c r="FG24" s="1580" t="s">
        <v>1204</v>
      </c>
      <c r="FH24" s="1521"/>
      <c r="FI24" s="1521"/>
      <c r="FJ24" s="1583"/>
      <c r="FK24" s="1515"/>
      <c r="FL24" s="1515"/>
      <c r="FM24" s="1515"/>
      <c r="FN24" s="1568"/>
      <c r="FO24" s="1584"/>
      <c r="FP24" s="1515"/>
      <c r="FQ24" s="1515"/>
      <c r="FR24" s="1515"/>
      <c r="FS24" s="1585"/>
      <c r="FT24" s="1586"/>
      <c r="FU24" s="1515"/>
      <c r="FV24" s="1515"/>
      <c r="FW24" s="1515"/>
      <c r="FX24" s="1587"/>
      <c r="FY24" s="1580" t="s">
        <v>1204</v>
      </c>
      <c r="FZ24" s="1521"/>
      <c r="GA24" s="1521"/>
      <c r="GB24" s="1583"/>
      <c r="GC24" s="1515"/>
      <c r="GD24" s="1515"/>
      <c r="GE24" s="1515"/>
      <c r="GF24" s="1568"/>
      <c r="GG24" s="1584"/>
      <c r="GH24" s="1515"/>
      <c r="GI24" s="1515"/>
      <c r="GJ24" s="1515"/>
      <c r="GK24" s="1585"/>
      <c r="GL24" s="1586"/>
      <c r="GM24" s="1515"/>
      <c r="GN24" s="1515"/>
      <c r="GO24" s="1515"/>
      <c r="GP24" s="1587"/>
      <c r="GQ24" s="1580" t="s">
        <v>1204</v>
      </c>
      <c r="GR24" s="1521"/>
      <c r="GS24" s="1521"/>
      <c r="GT24" s="1583"/>
      <c r="GU24" s="1515"/>
      <c r="GV24" s="1515"/>
      <c r="GW24" s="1515"/>
      <c r="GX24" s="1568"/>
      <c r="GY24" s="1584"/>
      <c r="GZ24" s="1515"/>
      <c r="HA24" s="1515"/>
      <c r="HB24" s="1515"/>
      <c r="HC24" s="1585"/>
      <c r="HD24" s="1586"/>
      <c r="HE24" s="1515"/>
      <c r="HF24" s="1515"/>
      <c r="HG24" s="1515"/>
      <c r="HH24" s="1587"/>
      <c r="HI24" s="1580" t="s">
        <v>1204</v>
      </c>
      <c r="HJ24" s="1521"/>
      <c r="HK24" s="1521"/>
      <c r="HL24" s="1583"/>
      <c r="HM24" s="1515"/>
      <c r="HN24" s="1515"/>
      <c r="HO24" s="1515"/>
      <c r="HP24" s="1568"/>
      <c r="HQ24" s="1584"/>
      <c r="HR24" s="1515"/>
      <c r="HS24" s="1515"/>
      <c r="HT24" s="1515"/>
      <c r="HU24" s="1585"/>
      <c r="HV24" s="1586"/>
      <c r="HW24" s="1515"/>
      <c r="HX24" s="1515"/>
      <c r="HY24" s="1515"/>
      <c r="HZ24" s="1587"/>
      <c r="IA24" s="1580" t="s">
        <v>1204</v>
      </c>
      <c r="IB24" s="1521"/>
      <c r="IC24" s="1521"/>
      <c r="ID24" s="1583"/>
      <c r="IE24" s="1515"/>
      <c r="IF24" s="1515"/>
      <c r="IG24" s="1515"/>
      <c r="IH24" s="1568"/>
      <c r="II24" s="1584"/>
      <c r="IJ24" s="1515"/>
      <c r="IK24" s="1515"/>
      <c r="IL24" s="1515"/>
      <c r="IM24" s="1585"/>
      <c r="IN24" s="1586"/>
      <c r="IO24" s="1515"/>
      <c r="IP24" s="1515"/>
      <c r="IQ24" s="1515"/>
      <c r="IR24" s="1587"/>
    </row>
    <row r="25" spans="1:252" ht="27.75" customHeight="1">
      <c r="A25" s="141" t="s">
        <v>1205</v>
      </c>
      <c r="B25" s="1521" t="s">
        <v>802</v>
      </c>
      <c r="C25" s="1521"/>
      <c r="D25" s="1569"/>
      <c r="E25" s="1570"/>
      <c r="F25" s="1570"/>
      <c r="G25" s="1570"/>
      <c r="H25" s="257" t="s">
        <v>1206</v>
      </c>
      <c r="I25" s="1571"/>
      <c r="J25" s="1570"/>
      <c r="K25" s="1570"/>
      <c r="L25" s="1570"/>
      <c r="M25" s="512" t="s">
        <v>213</v>
      </c>
      <c r="N25" s="1570"/>
      <c r="O25" s="1570"/>
      <c r="P25" s="1570"/>
      <c r="Q25" s="1570"/>
      <c r="R25" s="142" t="s">
        <v>213</v>
      </c>
      <c r="S25" s="141" t="s">
        <v>1205</v>
      </c>
      <c r="T25" s="1521" t="s">
        <v>802</v>
      </c>
      <c r="U25" s="1521"/>
      <c r="V25" s="1569"/>
      <c r="W25" s="1570"/>
      <c r="X25" s="1570"/>
      <c r="Y25" s="1570"/>
      <c r="Z25" s="257" t="s">
        <v>1206</v>
      </c>
      <c r="AA25" s="1571"/>
      <c r="AB25" s="1570"/>
      <c r="AC25" s="1570"/>
      <c r="AD25" s="1570"/>
      <c r="AE25" s="512" t="s">
        <v>213</v>
      </c>
      <c r="AF25" s="1570"/>
      <c r="AG25" s="1570"/>
      <c r="AH25" s="1570"/>
      <c r="AI25" s="1570"/>
      <c r="AJ25" s="142" t="s">
        <v>213</v>
      </c>
      <c r="AK25" s="141" t="s">
        <v>1205</v>
      </c>
      <c r="AL25" s="1521" t="s">
        <v>802</v>
      </c>
      <c r="AM25" s="1521"/>
      <c r="AN25" s="1569"/>
      <c r="AO25" s="1570"/>
      <c r="AP25" s="1570"/>
      <c r="AQ25" s="1570"/>
      <c r="AR25" s="257" t="s">
        <v>1206</v>
      </c>
      <c r="AS25" s="1571"/>
      <c r="AT25" s="1570"/>
      <c r="AU25" s="1570"/>
      <c r="AV25" s="1570"/>
      <c r="AW25" s="512" t="s">
        <v>213</v>
      </c>
      <c r="AX25" s="1570"/>
      <c r="AY25" s="1570"/>
      <c r="AZ25" s="1570"/>
      <c r="BA25" s="1570"/>
      <c r="BB25" s="142" t="s">
        <v>213</v>
      </c>
      <c r="BC25" s="141" t="s">
        <v>1205</v>
      </c>
      <c r="BD25" s="1521" t="s">
        <v>802</v>
      </c>
      <c r="BE25" s="1521"/>
      <c r="BF25" s="1569"/>
      <c r="BG25" s="1570"/>
      <c r="BH25" s="1570"/>
      <c r="BI25" s="1570"/>
      <c r="BJ25" s="257" t="s">
        <v>1206</v>
      </c>
      <c r="BK25" s="1571"/>
      <c r="BL25" s="1570"/>
      <c r="BM25" s="1570"/>
      <c r="BN25" s="1570"/>
      <c r="BO25" s="512" t="s">
        <v>213</v>
      </c>
      <c r="BP25" s="1570"/>
      <c r="BQ25" s="1570"/>
      <c r="BR25" s="1570"/>
      <c r="BS25" s="1570"/>
      <c r="BT25" s="142" t="s">
        <v>213</v>
      </c>
      <c r="BU25" s="141" t="s">
        <v>1205</v>
      </c>
      <c r="BV25" s="1521" t="s">
        <v>802</v>
      </c>
      <c r="BW25" s="1521"/>
      <c r="BX25" s="1569"/>
      <c r="BY25" s="1570"/>
      <c r="BZ25" s="1570"/>
      <c r="CA25" s="1570"/>
      <c r="CB25" s="257" t="s">
        <v>1206</v>
      </c>
      <c r="CC25" s="1571"/>
      <c r="CD25" s="1570"/>
      <c r="CE25" s="1570"/>
      <c r="CF25" s="1570"/>
      <c r="CG25" s="512" t="s">
        <v>213</v>
      </c>
      <c r="CH25" s="1570"/>
      <c r="CI25" s="1570"/>
      <c r="CJ25" s="1570"/>
      <c r="CK25" s="1570"/>
      <c r="CL25" s="142" t="s">
        <v>213</v>
      </c>
      <c r="CM25" s="141" t="s">
        <v>1205</v>
      </c>
      <c r="CN25" s="1521" t="s">
        <v>802</v>
      </c>
      <c r="CO25" s="1521"/>
      <c r="CP25" s="1569"/>
      <c r="CQ25" s="1570"/>
      <c r="CR25" s="1570"/>
      <c r="CS25" s="1570"/>
      <c r="CT25" s="257" t="s">
        <v>1206</v>
      </c>
      <c r="CU25" s="1571"/>
      <c r="CV25" s="1570"/>
      <c r="CW25" s="1570"/>
      <c r="CX25" s="1570"/>
      <c r="CY25" s="512" t="s">
        <v>213</v>
      </c>
      <c r="CZ25" s="1570"/>
      <c r="DA25" s="1570"/>
      <c r="DB25" s="1570"/>
      <c r="DC25" s="1570"/>
      <c r="DD25" s="142" t="s">
        <v>213</v>
      </c>
      <c r="DE25" s="141" t="s">
        <v>1205</v>
      </c>
      <c r="DF25" s="1521" t="s">
        <v>802</v>
      </c>
      <c r="DG25" s="1521"/>
      <c r="DH25" s="1569"/>
      <c r="DI25" s="1570"/>
      <c r="DJ25" s="1570"/>
      <c r="DK25" s="1570"/>
      <c r="DL25" s="257" t="s">
        <v>1206</v>
      </c>
      <c r="DM25" s="1571"/>
      <c r="DN25" s="1570"/>
      <c r="DO25" s="1570"/>
      <c r="DP25" s="1570"/>
      <c r="DQ25" s="512" t="s">
        <v>213</v>
      </c>
      <c r="DR25" s="1570"/>
      <c r="DS25" s="1570"/>
      <c r="DT25" s="1570"/>
      <c r="DU25" s="1570"/>
      <c r="DV25" s="142" t="s">
        <v>213</v>
      </c>
      <c r="DW25" s="141" t="s">
        <v>1205</v>
      </c>
      <c r="DX25" s="1521" t="s">
        <v>802</v>
      </c>
      <c r="DY25" s="1521"/>
      <c r="DZ25" s="1569"/>
      <c r="EA25" s="1570"/>
      <c r="EB25" s="1570"/>
      <c r="EC25" s="1570"/>
      <c r="ED25" s="257" t="s">
        <v>1206</v>
      </c>
      <c r="EE25" s="1571"/>
      <c r="EF25" s="1570"/>
      <c r="EG25" s="1570"/>
      <c r="EH25" s="1570"/>
      <c r="EI25" s="512" t="s">
        <v>213</v>
      </c>
      <c r="EJ25" s="1570"/>
      <c r="EK25" s="1570"/>
      <c r="EL25" s="1570"/>
      <c r="EM25" s="1570"/>
      <c r="EN25" s="142" t="s">
        <v>213</v>
      </c>
      <c r="EO25" s="141" t="s">
        <v>1205</v>
      </c>
      <c r="EP25" s="1521" t="s">
        <v>802</v>
      </c>
      <c r="EQ25" s="1521"/>
      <c r="ER25" s="1569"/>
      <c r="ES25" s="1570"/>
      <c r="ET25" s="1570"/>
      <c r="EU25" s="1570"/>
      <c r="EV25" s="257" t="s">
        <v>1206</v>
      </c>
      <c r="EW25" s="1571"/>
      <c r="EX25" s="1570"/>
      <c r="EY25" s="1570"/>
      <c r="EZ25" s="1570"/>
      <c r="FA25" s="512" t="s">
        <v>213</v>
      </c>
      <c r="FB25" s="1570"/>
      <c r="FC25" s="1570"/>
      <c r="FD25" s="1570"/>
      <c r="FE25" s="1570"/>
      <c r="FF25" s="142" t="s">
        <v>213</v>
      </c>
      <c r="FG25" s="141" t="s">
        <v>1205</v>
      </c>
      <c r="FH25" s="1521" t="s">
        <v>802</v>
      </c>
      <c r="FI25" s="1521"/>
      <c r="FJ25" s="1569"/>
      <c r="FK25" s="1570"/>
      <c r="FL25" s="1570"/>
      <c r="FM25" s="1570"/>
      <c r="FN25" s="257" t="s">
        <v>1206</v>
      </c>
      <c r="FO25" s="1571"/>
      <c r="FP25" s="1570"/>
      <c r="FQ25" s="1570"/>
      <c r="FR25" s="1570"/>
      <c r="FS25" s="512" t="s">
        <v>213</v>
      </c>
      <c r="FT25" s="1570"/>
      <c r="FU25" s="1570"/>
      <c r="FV25" s="1570"/>
      <c r="FW25" s="1570"/>
      <c r="FX25" s="142" t="s">
        <v>213</v>
      </c>
      <c r="FY25" s="141" t="s">
        <v>1205</v>
      </c>
      <c r="FZ25" s="1521" t="s">
        <v>802</v>
      </c>
      <c r="GA25" s="1521"/>
      <c r="GB25" s="1569"/>
      <c r="GC25" s="1570"/>
      <c r="GD25" s="1570"/>
      <c r="GE25" s="1570"/>
      <c r="GF25" s="257" t="s">
        <v>1206</v>
      </c>
      <c r="GG25" s="1571"/>
      <c r="GH25" s="1570"/>
      <c r="GI25" s="1570"/>
      <c r="GJ25" s="1570"/>
      <c r="GK25" s="512" t="s">
        <v>213</v>
      </c>
      <c r="GL25" s="1570"/>
      <c r="GM25" s="1570"/>
      <c r="GN25" s="1570"/>
      <c r="GO25" s="1570"/>
      <c r="GP25" s="142" t="s">
        <v>213</v>
      </c>
      <c r="GQ25" s="141" t="s">
        <v>1205</v>
      </c>
      <c r="GR25" s="1521" t="s">
        <v>802</v>
      </c>
      <c r="GS25" s="1521"/>
      <c r="GT25" s="1569"/>
      <c r="GU25" s="1570"/>
      <c r="GV25" s="1570"/>
      <c r="GW25" s="1570"/>
      <c r="GX25" s="257" t="s">
        <v>1206</v>
      </c>
      <c r="GY25" s="1571"/>
      <c r="GZ25" s="1570"/>
      <c r="HA25" s="1570"/>
      <c r="HB25" s="1570"/>
      <c r="HC25" s="512" t="s">
        <v>213</v>
      </c>
      <c r="HD25" s="1570"/>
      <c r="HE25" s="1570"/>
      <c r="HF25" s="1570"/>
      <c r="HG25" s="1570"/>
      <c r="HH25" s="142" t="s">
        <v>213</v>
      </c>
      <c r="HI25" s="141" t="s">
        <v>1205</v>
      </c>
      <c r="HJ25" s="1521" t="s">
        <v>802</v>
      </c>
      <c r="HK25" s="1521"/>
      <c r="HL25" s="1569"/>
      <c r="HM25" s="1570"/>
      <c r="HN25" s="1570"/>
      <c r="HO25" s="1570"/>
      <c r="HP25" s="257" t="s">
        <v>1206</v>
      </c>
      <c r="HQ25" s="1571"/>
      <c r="HR25" s="1570"/>
      <c r="HS25" s="1570"/>
      <c r="HT25" s="1570"/>
      <c r="HU25" s="512" t="s">
        <v>213</v>
      </c>
      <c r="HV25" s="1570"/>
      <c r="HW25" s="1570"/>
      <c r="HX25" s="1570"/>
      <c r="HY25" s="1570"/>
      <c r="HZ25" s="142" t="s">
        <v>213</v>
      </c>
      <c r="IA25" s="141" t="s">
        <v>1205</v>
      </c>
      <c r="IB25" s="1521" t="s">
        <v>802</v>
      </c>
      <c r="IC25" s="1521"/>
      <c r="ID25" s="1569"/>
      <c r="IE25" s="1570"/>
      <c r="IF25" s="1570"/>
      <c r="IG25" s="1570"/>
      <c r="IH25" s="257" t="s">
        <v>1206</v>
      </c>
      <c r="II25" s="1571"/>
      <c r="IJ25" s="1570"/>
      <c r="IK25" s="1570"/>
      <c r="IL25" s="1570"/>
      <c r="IM25" s="512" t="s">
        <v>213</v>
      </c>
      <c r="IN25" s="1570"/>
      <c r="IO25" s="1570"/>
      <c r="IP25" s="1570"/>
      <c r="IQ25" s="1570"/>
      <c r="IR25" s="142" t="s">
        <v>213</v>
      </c>
    </row>
    <row r="26" spans="1:252" ht="27.75" customHeight="1">
      <c r="A26" s="143" t="s">
        <v>1207</v>
      </c>
      <c r="B26" s="1576" t="s">
        <v>1208</v>
      </c>
      <c r="C26" s="1576"/>
      <c r="D26" s="1577"/>
      <c r="E26" s="1578"/>
      <c r="F26" s="1578"/>
      <c r="G26" s="1578"/>
      <c r="H26" s="368" t="s">
        <v>1209</v>
      </c>
      <c r="I26" s="1579"/>
      <c r="J26" s="1578"/>
      <c r="K26" s="1578"/>
      <c r="L26" s="1578"/>
      <c r="M26" s="513" t="s">
        <v>1209</v>
      </c>
      <c r="N26" s="1578"/>
      <c r="O26" s="1578"/>
      <c r="P26" s="1578"/>
      <c r="Q26" s="1578"/>
      <c r="R26" s="144" t="s">
        <v>1209</v>
      </c>
      <c r="S26" s="143" t="s">
        <v>1207</v>
      </c>
      <c r="T26" s="1576" t="s">
        <v>1208</v>
      </c>
      <c r="U26" s="1576"/>
      <c r="V26" s="1577"/>
      <c r="W26" s="1578"/>
      <c r="X26" s="1578"/>
      <c r="Y26" s="1578"/>
      <c r="Z26" s="368" t="s">
        <v>1209</v>
      </c>
      <c r="AA26" s="1579"/>
      <c r="AB26" s="1578"/>
      <c r="AC26" s="1578"/>
      <c r="AD26" s="1578"/>
      <c r="AE26" s="513" t="s">
        <v>1209</v>
      </c>
      <c r="AF26" s="1578"/>
      <c r="AG26" s="1578"/>
      <c r="AH26" s="1578"/>
      <c r="AI26" s="1578"/>
      <c r="AJ26" s="144" t="s">
        <v>1209</v>
      </c>
      <c r="AK26" s="143" t="s">
        <v>1207</v>
      </c>
      <c r="AL26" s="1576" t="s">
        <v>1208</v>
      </c>
      <c r="AM26" s="1576"/>
      <c r="AN26" s="1577"/>
      <c r="AO26" s="1578"/>
      <c r="AP26" s="1578"/>
      <c r="AQ26" s="1578"/>
      <c r="AR26" s="368" t="s">
        <v>1209</v>
      </c>
      <c r="AS26" s="1579"/>
      <c r="AT26" s="1578"/>
      <c r="AU26" s="1578"/>
      <c r="AV26" s="1578"/>
      <c r="AW26" s="513" t="s">
        <v>1209</v>
      </c>
      <c r="AX26" s="1578"/>
      <c r="AY26" s="1578"/>
      <c r="AZ26" s="1578"/>
      <c r="BA26" s="1578"/>
      <c r="BB26" s="144" t="s">
        <v>1209</v>
      </c>
      <c r="BC26" s="143" t="s">
        <v>1207</v>
      </c>
      <c r="BD26" s="1576" t="s">
        <v>1208</v>
      </c>
      <c r="BE26" s="1576"/>
      <c r="BF26" s="1577"/>
      <c r="BG26" s="1578"/>
      <c r="BH26" s="1578"/>
      <c r="BI26" s="1578"/>
      <c r="BJ26" s="368" t="s">
        <v>1209</v>
      </c>
      <c r="BK26" s="1579"/>
      <c r="BL26" s="1578"/>
      <c r="BM26" s="1578"/>
      <c r="BN26" s="1578"/>
      <c r="BO26" s="513" t="s">
        <v>1209</v>
      </c>
      <c r="BP26" s="1578"/>
      <c r="BQ26" s="1578"/>
      <c r="BR26" s="1578"/>
      <c r="BS26" s="1578"/>
      <c r="BT26" s="144" t="s">
        <v>1209</v>
      </c>
      <c r="BU26" s="143" t="s">
        <v>1207</v>
      </c>
      <c r="BV26" s="1576" t="s">
        <v>1208</v>
      </c>
      <c r="BW26" s="1576"/>
      <c r="BX26" s="1577"/>
      <c r="BY26" s="1578"/>
      <c r="BZ26" s="1578"/>
      <c r="CA26" s="1578"/>
      <c r="CB26" s="368" t="s">
        <v>1209</v>
      </c>
      <c r="CC26" s="1579"/>
      <c r="CD26" s="1578"/>
      <c r="CE26" s="1578"/>
      <c r="CF26" s="1578"/>
      <c r="CG26" s="513" t="s">
        <v>1209</v>
      </c>
      <c r="CH26" s="1578"/>
      <c r="CI26" s="1578"/>
      <c r="CJ26" s="1578"/>
      <c r="CK26" s="1578"/>
      <c r="CL26" s="144" t="s">
        <v>1209</v>
      </c>
      <c r="CM26" s="143" t="s">
        <v>1207</v>
      </c>
      <c r="CN26" s="1576" t="s">
        <v>1208</v>
      </c>
      <c r="CO26" s="1576"/>
      <c r="CP26" s="1577"/>
      <c r="CQ26" s="1578"/>
      <c r="CR26" s="1578"/>
      <c r="CS26" s="1578"/>
      <c r="CT26" s="368" t="s">
        <v>1209</v>
      </c>
      <c r="CU26" s="1579"/>
      <c r="CV26" s="1578"/>
      <c r="CW26" s="1578"/>
      <c r="CX26" s="1578"/>
      <c r="CY26" s="513" t="s">
        <v>1209</v>
      </c>
      <c r="CZ26" s="1578"/>
      <c r="DA26" s="1578"/>
      <c r="DB26" s="1578"/>
      <c r="DC26" s="1578"/>
      <c r="DD26" s="144" t="s">
        <v>1209</v>
      </c>
      <c r="DE26" s="143" t="s">
        <v>1207</v>
      </c>
      <c r="DF26" s="1576" t="s">
        <v>1208</v>
      </c>
      <c r="DG26" s="1576"/>
      <c r="DH26" s="1577"/>
      <c r="DI26" s="1578"/>
      <c r="DJ26" s="1578"/>
      <c r="DK26" s="1578"/>
      <c r="DL26" s="368" t="s">
        <v>1209</v>
      </c>
      <c r="DM26" s="1579"/>
      <c r="DN26" s="1578"/>
      <c r="DO26" s="1578"/>
      <c r="DP26" s="1578"/>
      <c r="DQ26" s="513" t="s">
        <v>1209</v>
      </c>
      <c r="DR26" s="1578"/>
      <c r="DS26" s="1578"/>
      <c r="DT26" s="1578"/>
      <c r="DU26" s="1578"/>
      <c r="DV26" s="144" t="s">
        <v>1209</v>
      </c>
      <c r="DW26" s="143" t="s">
        <v>1207</v>
      </c>
      <c r="DX26" s="1576" t="s">
        <v>1208</v>
      </c>
      <c r="DY26" s="1576"/>
      <c r="DZ26" s="1577"/>
      <c r="EA26" s="1578"/>
      <c r="EB26" s="1578"/>
      <c r="EC26" s="1578"/>
      <c r="ED26" s="368" t="s">
        <v>1209</v>
      </c>
      <c r="EE26" s="1579"/>
      <c r="EF26" s="1578"/>
      <c r="EG26" s="1578"/>
      <c r="EH26" s="1578"/>
      <c r="EI26" s="513" t="s">
        <v>1209</v>
      </c>
      <c r="EJ26" s="1578"/>
      <c r="EK26" s="1578"/>
      <c r="EL26" s="1578"/>
      <c r="EM26" s="1578"/>
      <c r="EN26" s="144" t="s">
        <v>1209</v>
      </c>
      <c r="EO26" s="143" t="s">
        <v>1207</v>
      </c>
      <c r="EP26" s="1576" t="s">
        <v>1208</v>
      </c>
      <c r="EQ26" s="1576"/>
      <c r="ER26" s="1577"/>
      <c r="ES26" s="1578"/>
      <c r="ET26" s="1578"/>
      <c r="EU26" s="1578"/>
      <c r="EV26" s="368" t="s">
        <v>1209</v>
      </c>
      <c r="EW26" s="1579"/>
      <c r="EX26" s="1578"/>
      <c r="EY26" s="1578"/>
      <c r="EZ26" s="1578"/>
      <c r="FA26" s="513" t="s">
        <v>1209</v>
      </c>
      <c r="FB26" s="1578"/>
      <c r="FC26" s="1578"/>
      <c r="FD26" s="1578"/>
      <c r="FE26" s="1578"/>
      <c r="FF26" s="144" t="s">
        <v>1209</v>
      </c>
      <c r="FG26" s="143" t="s">
        <v>1207</v>
      </c>
      <c r="FH26" s="1576" t="s">
        <v>1208</v>
      </c>
      <c r="FI26" s="1576"/>
      <c r="FJ26" s="1577"/>
      <c r="FK26" s="1578"/>
      <c r="FL26" s="1578"/>
      <c r="FM26" s="1578"/>
      <c r="FN26" s="368" t="s">
        <v>1209</v>
      </c>
      <c r="FO26" s="1579"/>
      <c r="FP26" s="1578"/>
      <c r="FQ26" s="1578"/>
      <c r="FR26" s="1578"/>
      <c r="FS26" s="513" t="s">
        <v>1209</v>
      </c>
      <c r="FT26" s="1578"/>
      <c r="FU26" s="1578"/>
      <c r="FV26" s="1578"/>
      <c r="FW26" s="1578"/>
      <c r="FX26" s="144" t="s">
        <v>1209</v>
      </c>
      <c r="FY26" s="143" t="s">
        <v>1207</v>
      </c>
      <c r="FZ26" s="1576" t="s">
        <v>1208</v>
      </c>
      <c r="GA26" s="1576"/>
      <c r="GB26" s="1577"/>
      <c r="GC26" s="1578"/>
      <c r="GD26" s="1578"/>
      <c r="GE26" s="1578"/>
      <c r="GF26" s="368" t="s">
        <v>1209</v>
      </c>
      <c r="GG26" s="1579"/>
      <c r="GH26" s="1578"/>
      <c r="GI26" s="1578"/>
      <c r="GJ26" s="1578"/>
      <c r="GK26" s="513" t="s">
        <v>1209</v>
      </c>
      <c r="GL26" s="1578"/>
      <c r="GM26" s="1578"/>
      <c r="GN26" s="1578"/>
      <c r="GO26" s="1578"/>
      <c r="GP26" s="144" t="s">
        <v>1209</v>
      </c>
      <c r="GQ26" s="143" t="s">
        <v>1207</v>
      </c>
      <c r="GR26" s="1576" t="s">
        <v>1208</v>
      </c>
      <c r="GS26" s="1576"/>
      <c r="GT26" s="1577"/>
      <c r="GU26" s="1578"/>
      <c r="GV26" s="1578"/>
      <c r="GW26" s="1578"/>
      <c r="GX26" s="368" t="s">
        <v>1209</v>
      </c>
      <c r="GY26" s="1579"/>
      <c r="GZ26" s="1578"/>
      <c r="HA26" s="1578"/>
      <c r="HB26" s="1578"/>
      <c r="HC26" s="513" t="s">
        <v>1209</v>
      </c>
      <c r="HD26" s="1578"/>
      <c r="HE26" s="1578"/>
      <c r="HF26" s="1578"/>
      <c r="HG26" s="1578"/>
      <c r="HH26" s="144" t="s">
        <v>1209</v>
      </c>
      <c r="HI26" s="143" t="s">
        <v>1207</v>
      </c>
      <c r="HJ26" s="1576" t="s">
        <v>1208</v>
      </c>
      <c r="HK26" s="1576"/>
      <c r="HL26" s="1577"/>
      <c r="HM26" s="1578"/>
      <c r="HN26" s="1578"/>
      <c r="HO26" s="1578"/>
      <c r="HP26" s="368" t="s">
        <v>1209</v>
      </c>
      <c r="HQ26" s="1579"/>
      <c r="HR26" s="1578"/>
      <c r="HS26" s="1578"/>
      <c r="HT26" s="1578"/>
      <c r="HU26" s="513" t="s">
        <v>1209</v>
      </c>
      <c r="HV26" s="1578"/>
      <c r="HW26" s="1578"/>
      <c r="HX26" s="1578"/>
      <c r="HY26" s="1578"/>
      <c r="HZ26" s="144" t="s">
        <v>1209</v>
      </c>
      <c r="IA26" s="143" t="s">
        <v>1207</v>
      </c>
      <c r="IB26" s="1576" t="s">
        <v>1208</v>
      </c>
      <c r="IC26" s="1576"/>
      <c r="ID26" s="1577"/>
      <c r="IE26" s="1578"/>
      <c r="IF26" s="1578"/>
      <c r="IG26" s="1578"/>
      <c r="IH26" s="368" t="s">
        <v>1209</v>
      </c>
      <c r="II26" s="1579"/>
      <c r="IJ26" s="1578"/>
      <c r="IK26" s="1578"/>
      <c r="IL26" s="1578"/>
      <c r="IM26" s="513" t="s">
        <v>1209</v>
      </c>
      <c r="IN26" s="1578"/>
      <c r="IO26" s="1578"/>
      <c r="IP26" s="1578"/>
      <c r="IQ26" s="1578"/>
      <c r="IR26" s="144" t="s">
        <v>1209</v>
      </c>
    </row>
    <row r="27" spans="1:252" ht="27.75" customHeight="1">
      <c r="A27" s="143" t="s">
        <v>1210</v>
      </c>
      <c r="B27" s="1568" t="s">
        <v>804</v>
      </c>
      <c r="C27" s="1521"/>
      <c r="D27" s="1569"/>
      <c r="E27" s="1570"/>
      <c r="F27" s="1570"/>
      <c r="G27" s="1570"/>
      <c r="H27" s="257" t="s">
        <v>214</v>
      </c>
      <c r="I27" s="1571"/>
      <c r="J27" s="1570"/>
      <c r="K27" s="1570"/>
      <c r="L27" s="1570"/>
      <c r="M27" s="512" t="s">
        <v>214</v>
      </c>
      <c r="N27" s="1570"/>
      <c r="O27" s="1570"/>
      <c r="P27" s="1570"/>
      <c r="Q27" s="1570"/>
      <c r="R27" s="142" t="s">
        <v>214</v>
      </c>
      <c r="S27" s="143" t="s">
        <v>1210</v>
      </c>
      <c r="T27" s="1568" t="s">
        <v>804</v>
      </c>
      <c r="U27" s="1521"/>
      <c r="V27" s="1569"/>
      <c r="W27" s="1570"/>
      <c r="X27" s="1570"/>
      <c r="Y27" s="1570"/>
      <c r="Z27" s="257" t="s">
        <v>214</v>
      </c>
      <c r="AA27" s="1571"/>
      <c r="AB27" s="1570"/>
      <c r="AC27" s="1570"/>
      <c r="AD27" s="1570"/>
      <c r="AE27" s="512" t="s">
        <v>214</v>
      </c>
      <c r="AF27" s="1570"/>
      <c r="AG27" s="1570"/>
      <c r="AH27" s="1570"/>
      <c r="AI27" s="1570"/>
      <c r="AJ27" s="142" t="s">
        <v>214</v>
      </c>
      <c r="AK27" s="143" t="s">
        <v>1210</v>
      </c>
      <c r="AL27" s="1568" t="s">
        <v>804</v>
      </c>
      <c r="AM27" s="1521"/>
      <c r="AN27" s="1569"/>
      <c r="AO27" s="1570"/>
      <c r="AP27" s="1570"/>
      <c r="AQ27" s="1570"/>
      <c r="AR27" s="257" t="s">
        <v>214</v>
      </c>
      <c r="AS27" s="1571"/>
      <c r="AT27" s="1570"/>
      <c r="AU27" s="1570"/>
      <c r="AV27" s="1570"/>
      <c r="AW27" s="512" t="s">
        <v>214</v>
      </c>
      <c r="AX27" s="1570"/>
      <c r="AY27" s="1570"/>
      <c r="AZ27" s="1570"/>
      <c r="BA27" s="1570"/>
      <c r="BB27" s="142" t="s">
        <v>214</v>
      </c>
      <c r="BC27" s="143" t="s">
        <v>1210</v>
      </c>
      <c r="BD27" s="1568" t="s">
        <v>804</v>
      </c>
      <c r="BE27" s="1521"/>
      <c r="BF27" s="1569"/>
      <c r="BG27" s="1570"/>
      <c r="BH27" s="1570"/>
      <c r="BI27" s="1570"/>
      <c r="BJ27" s="257" t="s">
        <v>214</v>
      </c>
      <c r="BK27" s="1571"/>
      <c r="BL27" s="1570"/>
      <c r="BM27" s="1570"/>
      <c r="BN27" s="1570"/>
      <c r="BO27" s="512" t="s">
        <v>214</v>
      </c>
      <c r="BP27" s="1570"/>
      <c r="BQ27" s="1570"/>
      <c r="BR27" s="1570"/>
      <c r="BS27" s="1570"/>
      <c r="BT27" s="142" t="s">
        <v>214</v>
      </c>
      <c r="BU27" s="143" t="s">
        <v>1210</v>
      </c>
      <c r="BV27" s="1568" t="s">
        <v>804</v>
      </c>
      <c r="BW27" s="1521"/>
      <c r="BX27" s="1569"/>
      <c r="BY27" s="1570"/>
      <c r="BZ27" s="1570"/>
      <c r="CA27" s="1570"/>
      <c r="CB27" s="257" t="s">
        <v>214</v>
      </c>
      <c r="CC27" s="1571"/>
      <c r="CD27" s="1570"/>
      <c r="CE27" s="1570"/>
      <c r="CF27" s="1570"/>
      <c r="CG27" s="512" t="s">
        <v>214</v>
      </c>
      <c r="CH27" s="1570"/>
      <c r="CI27" s="1570"/>
      <c r="CJ27" s="1570"/>
      <c r="CK27" s="1570"/>
      <c r="CL27" s="142" t="s">
        <v>214</v>
      </c>
      <c r="CM27" s="143" t="s">
        <v>1210</v>
      </c>
      <c r="CN27" s="1568" t="s">
        <v>804</v>
      </c>
      <c r="CO27" s="1521"/>
      <c r="CP27" s="1569"/>
      <c r="CQ27" s="1570"/>
      <c r="CR27" s="1570"/>
      <c r="CS27" s="1570"/>
      <c r="CT27" s="257" t="s">
        <v>214</v>
      </c>
      <c r="CU27" s="1571"/>
      <c r="CV27" s="1570"/>
      <c r="CW27" s="1570"/>
      <c r="CX27" s="1570"/>
      <c r="CY27" s="512" t="s">
        <v>214</v>
      </c>
      <c r="CZ27" s="1570"/>
      <c r="DA27" s="1570"/>
      <c r="DB27" s="1570"/>
      <c r="DC27" s="1570"/>
      <c r="DD27" s="142" t="s">
        <v>214</v>
      </c>
      <c r="DE27" s="143" t="s">
        <v>1210</v>
      </c>
      <c r="DF27" s="1568" t="s">
        <v>804</v>
      </c>
      <c r="DG27" s="1521"/>
      <c r="DH27" s="1569"/>
      <c r="DI27" s="1570"/>
      <c r="DJ27" s="1570"/>
      <c r="DK27" s="1570"/>
      <c r="DL27" s="257" t="s">
        <v>214</v>
      </c>
      <c r="DM27" s="1571"/>
      <c r="DN27" s="1570"/>
      <c r="DO27" s="1570"/>
      <c r="DP27" s="1570"/>
      <c r="DQ27" s="512" t="s">
        <v>214</v>
      </c>
      <c r="DR27" s="1570"/>
      <c r="DS27" s="1570"/>
      <c r="DT27" s="1570"/>
      <c r="DU27" s="1570"/>
      <c r="DV27" s="142" t="s">
        <v>214</v>
      </c>
      <c r="DW27" s="143" t="s">
        <v>1210</v>
      </c>
      <c r="DX27" s="1568" t="s">
        <v>804</v>
      </c>
      <c r="DY27" s="1521"/>
      <c r="DZ27" s="1569"/>
      <c r="EA27" s="1570"/>
      <c r="EB27" s="1570"/>
      <c r="EC27" s="1570"/>
      <c r="ED27" s="257" t="s">
        <v>214</v>
      </c>
      <c r="EE27" s="1571"/>
      <c r="EF27" s="1570"/>
      <c r="EG27" s="1570"/>
      <c r="EH27" s="1570"/>
      <c r="EI27" s="512" t="s">
        <v>214</v>
      </c>
      <c r="EJ27" s="1570"/>
      <c r="EK27" s="1570"/>
      <c r="EL27" s="1570"/>
      <c r="EM27" s="1570"/>
      <c r="EN27" s="142" t="s">
        <v>214</v>
      </c>
      <c r="EO27" s="143" t="s">
        <v>1210</v>
      </c>
      <c r="EP27" s="1568" t="s">
        <v>804</v>
      </c>
      <c r="EQ27" s="1521"/>
      <c r="ER27" s="1569"/>
      <c r="ES27" s="1570"/>
      <c r="ET27" s="1570"/>
      <c r="EU27" s="1570"/>
      <c r="EV27" s="257" t="s">
        <v>214</v>
      </c>
      <c r="EW27" s="1571"/>
      <c r="EX27" s="1570"/>
      <c r="EY27" s="1570"/>
      <c r="EZ27" s="1570"/>
      <c r="FA27" s="512" t="s">
        <v>214</v>
      </c>
      <c r="FB27" s="1570"/>
      <c r="FC27" s="1570"/>
      <c r="FD27" s="1570"/>
      <c r="FE27" s="1570"/>
      <c r="FF27" s="142" t="s">
        <v>214</v>
      </c>
      <c r="FG27" s="143" t="s">
        <v>1210</v>
      </c>
      <c r="FH27" s="1568" t="s">
        <v>804</v>
      </c>
      <c r="FI27" s="1521"/>
      <c r="FJ27" s="1569"/>
      <c r="FK27" s="1570"/>
      <c r="FL27" s="1570"/>
      <c r="FM27" s="1570"/>
      <c r="FN27" s="257" t="s">
        <v>214</v>
      </c>
      <c r="FO27" s="1571"/>
      <c r="FP27" s="1570"/>
      <c r="FQ27" s="1570"/>
      <c r="FR27" s="1570"/>
      <c r="FS27" s="512" t="s">
        <v>214</v>
      </c>
      <c r="FT27" s="1570"/>
      <c r="FU27" s="1570"/>
      <c r="FV27" s="1570"/>
      <c r="FW27" s="1570"/>
      <c r="FX27" s="142" t="s">
        <v>214</v>
      </c>
      <c r="FY27" s="143" t="s">
        <v>1210</v>
      </c>
      <c r="FZ27" s="1568" t="s">
        <v>804</v>
      </c>
      <c r="GA27" s="1521"/>
      <c r="GB27" s="1569"/>
      <c r="GC27" s="1570"/>
      <c r="GD27" s="1570"/>
      <c r="GE27" s="1570"/>
      <c r="GF27" s="257" t="s">
        <v>214</v>
      </c>
      <c r="GG27" s="1571"/>
      <c r="GH27" s="1570"/>
      <c r="GI27" s="1570"/>
      <c r="GJ27" s="1570"/>
      <c r="GK27" s="512" t="s">
        <v>214</v>
      </c>
      <c r="GL27" s="1570"/>
      <c r="GM27" s="1570"/>
      <c r="GN27" s="1570"/>
      <c r="GO27" s="1570"/>
      <c r="GP27" s="142" t="s">
        <v>214</v>
      </c>
      <c r="GQ27" s="143" t="s">
        <v>1210</v>
      </c>
      <c r="GR27" s="1568" t="s">
        <v>804</v>
      </c>
      <c r="GS27" s="1521"/>
      <c r="GT27" s="1569"/>
      <c r="GU27" s="1570"/>
      <c r="GV27" s="1570"/>
      <c r="GW27" s="1570"/>
      <c r="GX27" s="257" t="s">
        <v>214</v>
      </c>
      <c r="GY27" s="1571"/>
      <c r="GZ27" s="1570"/>
      <c r="HA27" s="1570"/>
      <c r="HB27" s="1570"/>
      <c r="HC27" s="512" t="s">
        <v>214</v>
      </c>
      <c r="HD27" s="1570"/>
      <c r="HE27" s="1570"/>
      <c r="HF27" s="1570"/>
      <c r="HG27" s="1570"/>
      <c r="HH27" s="142" t="s">
        <v>214</v>
      </c>
      <c r="HI27" s="143" t="s">
        <v>1210</v>
      </c>
      <c r="HJ27" s="1568" t="s">
        <v>804</v>
      </c>
      <c r="HK27" s="1521"/>
      <c r="HL27" s="1569"/>
      <c r="HM27" s="1570"/>
      <c r="HN27" s="1570"/>
      <c r="HO27" s="1570"/>
      <c r="HP27" s="257" t="s">
        <v>214</v>
      </c>
      <c r="HQ27" s="1571"/>
      <c r="HR27" s="1570"/>
      <c r="HS27" s="1570"/>
      <c r="HT27" s="1570"/>
      <c r="HU27" s="512" t="s">
        <v>214</v>
      </c>
      <c r="HV27" s="1570"/>
      <c r="HW27" s="1570"/>
      <c r="HX27" s="1570"/>
      <c r="HY27" s="1570"/>
      <c r="HZ27" s="142" t="s">
        <v>214</v>
      </c>
      <c r="IA27" s="143" t="s">
        <v>1210</v>
      </c>
      <c r="IB27" s="1568" t="s">
        <v>804</v>
      </c>
      <c r="IC27" s="1521"/>
      <c r="ID27" s="1569"/>
      <c r="IE27" s="1570"/>
      <c r="IF27" s="1570"/>
      <c r="IG27" s="1570"/>
      <c r="IH27" s="257" t="s">
        <v>214</v>
      </c>
      <c r="II27" s="1571"/>
      <c r="IJ27" s="1570"/>
      <c r="IK27" s="1570"/>
      <c r="IL27" s="1570"/>
      <c r="IM27" s="512" t="s">
        <v>214</v>
      </c>
      <c r="IN27" s="1570"/>
      <c r="IO27" s="1570"/>
      <c r="IP27" s="1570"/>
      <c r="IQ27" s="1570"/>
      <c r="IR27" s="142" t="s">
        <v>214</v>
      </c>
    </row>
    <row r="28" spans="1:252" ht="27.75" customHeight="1">
      <c r="A28" s="143" t="s">
        <v>1207</v>
      </c>
      <c r="B28" s="1572" t="s">
        <v>1211</v>
      </c>
      <c r="C28" s="1573"/>
      <c r="D28" s="1574"/>
      <c r="E28" s="1513"/>
      <c r="F28" s="1513"/>
      <c r="G28" s="1513"/>
      <c r="H28" s="492" t="s">
        <v>1212</v>
      </c>
      <c r="I28" s="1575"/>
      <c r="J28" s="1513"/>
      <c r="K28" s="1513"/>
      <c r="L28" s="1513"/>
      <c r="M28" s="491" t="s">
        <v>1212</v>
      </c>
      <c r="N28" s="1611"/>
      <c r="O28" s="1611"/>
      <c r="P28" s="1611"/>
      <c r="Q28" s="1611"/>
      <c r="R28" s="146" t="s">
        <v>1212</v>
      </c>
      <c r="S28" s="143" t="s">
        <v>1207</v>
      </c>
      <c r="T28" s="1572" t="s">
        <v>1211</v>
      </c>
      <c r="U28" s="1573"/>
      <c r="V28" s="1574"/>
      <c r="W28" s="1513"/>
      <c r="X28" s="1513"/>
      <c r="Y28" s="1513"/>
      <c r="Z28" s="492" t="s">
        <v>1212</v>
      </c>
      <c r="AA28" s="1575"/>
      <c r="AB28" s="1513"/>
      <c r="AC28" s="1513"/>
      <c r="AD28" s="1513"/>
      <c r="AE28" s="491" t="s">
        <v>1212</v>
      </c>
      <c r="AF28" s="1611"/>
      <c r="AG28" s="1611"/>
      <c r="AH28" s="1611"/>
      <c r="AI28" s="1611"/>
      <c r="AJ28" s="146" t="s">
        <v>1212</v>
      </c>
      <c r="AK28" s="143" t="s">
        <v>1207</v>
      </c>
      <c r="AL28" s="1572" t="s">
        <v>1211</v>
      </c>
      <c r="AM28" s="1573"/>
      <c r="AN28" s="1574"/>
      <c r="AO28" s="1513"/>
      <c r="AP28" s="1513"/>
      <c r="AQ28" s="1513"/>
      <c r="AR28" s="492" t="s">
        <v>1212</v>
      </c>
      <c r="AS28" s="1575"/>
      <c r="AT28" s="1513"/>
      <c r="AU28" s="1513"/>
      <c r="AV28" s="1513"/>
      <c r="AW28" s="491" t="s">
        <v>1212</v>
      </c>
      <c r="AX28" s="1611"/>
      <c r="AY28" s="1611"/>
      <c r="AZ28" s="1611"/>
      <c r="BA28" s="1611"/>
      <c r="BB28" s="146" t="s">
        <v>1212</v>
      </c>
      <c r="BC28" s="143" t="s">
        <v>1207</v>
      </c>
      <c r="BD28" s="1572" t="s">
        <v>1211</v>
      </c>
      <c r="BE28" s="1573"/>
      <c r="BF28" s="1574"/>
      <c r="BG28" s="1513"/>
      <c r="BH28" s="1513"/>
      <c r="BI28" s="1513"/>
      <c r="BJ28" s="492" t="s">
        <v>1212</v>
      </c>
      <c r="BK28" s="1575"/>
      <c r="BL28" s="1513"/>
      <c r="BM28" s="1513"/>
      <c r="BN28" s="1513"/>
      <c r="BO28" s="491" t="s">
        <v>1212</v>
      </c>
      <c r="BP28" s="1611"/>
      <c r="BQ28" s="1611"/>
      <c r="BR28" s="1611"/>
      <c r="BS28" s="1611"/>
      <c r="BT28" s="146" t="s">
        <v>1212</v>
      </c>
      <c r="BU28" s="143" t="s">
        <v>1207</v>
      </c>
      <c r="BV28" s="1572" t="s">
        <v>1211</v>
      </c>
      <c r="BW28" s="1573"/>
      <c r="BX28" s="1574"/>
      <c r="BY28" s="1513"/>
      <c r="BZ28" s="1513"/>
      <c r="CA28" s="1513"/>
      <c r="CB28" s="492" t="s">
        <v>1212</v>
      </c>
      <c r="CC28" s="1575"/>
      <c r="CD28" s="1513"/>
      <c r="CE28" s="1513"/>
      <c r="CF28" s="1513"/>
      <c r="CG28" s="491" t="s">
        <v>1212</v>
      </c>
      <c r="CH28" s="1611"/>
      <c r="CI28" s="1611"/>
      <c r="CJ28" s="1611"/>
      <c r="CK28" s="1611"/>
      <c r="CL28" s="146" t="s">
        <v>1212</v>
      </c>
      <c r="CM28" s="143" t="s">
        <v>1207</v>
      </c>
      <c r="CN28" s="1572" t="s">
        <v>1211</v>
      </c>
      <c r="CO28" s="1573"/>
      <c r="CP28" s="1574"/>
      <c r="CQ28" s="1513"/>
      <c r="CR28" s="1513"/>
      <c r="CS28" s="1513"/>
      <c r="CT28" s="492" t="s">
        <v>1212</v>
      </c>
      <c r="CU28" s="1575"/>
      <c r="CV28" s="1513"/>
      <c r="CW28" s="1513"/>
      <c r="CX28" s="1513"/>
      <c r="CY28" s="491" t="s">
        <v>1212</v>
      </c>
      <c r="CZ28" s="1611"/>
      <c r="DA28" s="1611"/>
      <c r="DB28" s="1611"/>
      <c r="DC28" s="1611"/>
      <c r="DD28" s="146" t="s">
        <v>1212</v>
      </c>
      <c r="DE28" s="143" t="s">
        <v>1207</v>
      </c>
      <c r="DF28" s="1572" t="s">
        <v>1211</v>
      </c>
      <c r="DG28" s="1573"/>
      <c r="DH28" s="1574"/>
      <c r="DI28" s="1513"/>
      <c r="DJ28" s="1513"/>
      <c r="DK28" s="1513"/>
      <c r="DL28" s="492" t="s">
        <v>1212</v>
      </c>
      <c r="DM28" s="1575"/>
      <c r="DN28" s="1513"/>
      <c r="DO28" s="1513"/>
      <c r="DP28" s="1513"/>
      <c r="DQ28" s="491" t="s">
        <v>1212</v>
      </c>
      <c r="DR28" s="1611"/>
      <c r="DS28" s="1611"/>
      <c r="DT28" s="1611"/>
      <c r="DU28" s="1611"/>
      <c r="DV28" s="146" t="s">
        <v>1212</v>
      </c>
      <c r="DW28" s="143" t="s">
        <v>1207</v>
      </c>
      <c r="DX28" s="1572" t="s">
        <v>1211</v>
      </c>
      <c r="DY28" s="1573"/>
      <c r="DZ28" s="1574"/>
      <c r="EA28" s="1513"/>
      <c r="EB28" s="1513"/>
      <c r="EC28" s="1513"/>
      <c r="ED28" s="492" t="s">
        <v>1212</v>
      </c>
      <c r="EE28" s="1575"/>
      <c r="EF28" s="1513"/>
      <c r="EG28" s="1513"/>
      <c r="EH28" s="1513"/>
      <c r="EI28" s="491" t="s">
        <v>1212</v>
      </c>
      <c r="EJ28" s="1611"/>
      <c r="EK28" s="1611"/>
      <c r="EL28" s="1611"/>
      <c r="EM28" s="1611"/>
      <c r="EN28" s="146" t="s">
        <v>1212</v>
      </c>
      <c r="EO28" s="143" t="s">
        <v>1207</v>
      </c>
      <c r="EP28" s="1572" t="s">
        <v>1211</v>
      </c>
      <c r="EQ28" s="1573"/>
      <c r="ER28" s="1574"/>
      <c r="ES28" s="1513"/>
      <c r="ET28" s="1513"/>
      <c r="EU28" s="1513"/>
      <c r="EV28" s="492" t="s">
        <v>1212</v>
      </c>
      <c r="EW28" s="1575"/>
      <c r="EX28" s="1513"/>
      <c r="EY28" s="1513"/>
      <c r="EZ28" s="1513"/>
      <c r="FA28" s="491" t="s">
        <v>1212</v>
      </c>
      <c r="FB28" s="1611"/>
      <c r="FC28" s="1611"/>
      <c r="FD28" s="1611"/>
      <c r="FE28" s="1611"/>
      <c r="FF28" s="146" t="s">
        <v>1212</v>
      </c>
      <c r="FG28" s="143" t="s">
        <v>1207</v>
      </c>
      <c r="FH28" s="1572" t="s">
        <v>1211</v>
      </c>
      <c r="FI28" s="1573"/>
      <c r="FJ28" s="1574"/>
      <c r="FK28" s="1513"/>
      <c r="FL28" s="1513"/>
      <c r="FM28" s="1513"/>
      <c r="FN28" s="492" t="s">
        <v>1212</v>
      </c>
      <c r="FO28" s="1575"/>
      <c r="FP28" s="1513"/>
      <c r="FQ28" s="1513"/>
      <c r="FR28" s="1513"/>
      <c r="FS28" s="491" t="s">
        <v>1212</v>
      </c>
      <c r="FT28" s="1611"/>
      <c r="FU28" s="1611"/>
      <c r="FV28" s="1611"/>
      <c r="FW28" s="1611"/>
      <c r="FX28" s="146" t="s">
        <v>1212</v>
      </c>
      <c r="FY28" s="143" t="s">
        <v>1207</v>
      </c>
      <c r="FZ28" s="1572" t="s">
        <v>1211</v>
      </c>
      <c r="GA28" s="1573"/>
      <c r="GB28" s="1574"/>
      <c r="GC28" s="1513"/>
      <c r="GD28" s="1513"/>
      <c r="GE28" s="1513"/>
      <c r="GF28" s="492" t="s">
        <v>1212</v>
      </c>
      <c r="GG28" s="1575"/>
      <c r="GH28" s="1513"/>
      <c r="GI28" s="1513"/>
      <c r="GJ28" s="1513"/>
      <c r="GK28" s="491" t="s">
        <v>1212</v>
      </c>
      <c r="GL28" s="1611"/>
      <c r="GM28" s="1611"/>
      <c r="GN28" s="1611"/>
      <c r="GO28" s="1611"/>
      <c r="GP28" s="146" t="s">
        <v>1212</v>
      </c>
      <c r="GQ28" s="143" t="s">
        <v>1207</v>
      </c>
      <c r="GR28" s="1572" t="s">
        <v>1211</v>
      </c>
      <c r="GS28" s="1573"/>
      <c r="GT28" s="1574"/>
      <c r="GU28" s="1513"/>
      <c r="GV28" s="1513"/>
      <c r="GW28" s="1513"/>
      <c r="GX28" s="492" t="s">
        <v>1212</v>
      </c>
      <c r="GY28" s="1575"/>
      <c r="GZ28" s="1513"/>
      <c r="HA28" s="1513"/>
      <c r="HB28" s="1513"/>
      <c r="HC28" s="491" t="s">
        <v>1212</v>
      </c>
      <c r="HD28" s="1611"/>
      <c r="HE28" s="1611"/>
      <c r="HF28" s="1611"/>
      <c r="HG28" s="1611"/>
      <c r="HH28" s="146" t="s">
        <v>1212</v>
      </c>
      <c r="HI28" s="143" t="s">
        <v>1207</v>
      </c>
      <c r="HJ28" s="1572" t="s">
        <v>1211</v>
      </c>
      <c r="HK28" s="1573"/>
      <c r="HL28" s="1574"/>
      <c r="HM28" s="1513"/>
      <c r="HN28" s="1513"/>
      <c r="HO28" s="1513"/>
      <c r="HP28" s="492" t="s">
        <v>1212</v>
      </c>
      <c r="HQ28" s="1575"/>
      <c r="HR28" s="1513"/>
      <c r="HS28" s="1513"/>
      <c r="HT28" s="1513"/>
      <c r="HU28" s="491" t="s">
        <v>1212</v>
      </c>
      <c r="HV28" s="1611"/>
      <c r="HW28" s="1611"/>
      <c r="HX28" s="1611"/>
      <c r="HY28" s="1611"/>
      <c r="HZ28" s="146" t="s">
        <v>1212</v>
      </c>
      <c r="IA28" s="143" t="s">
        <v>1207</v>
      </c>
      <c r="IB28" s="1572" t="s">
        <v>1211</v>
      </c>
      <c r="IC28" s="1573"/>
      <c r="ID28" s="1574"/>
      <c r="IE28" s="1513"/>
      <c r="IF28" s="1513"/>
      <c r="IG28" s="1513"/>
      <c r="IH28" s="492" t="s">
        <v>1212</v>
      </c>
      <c r="II28" s="1575"/>
      <c r="IJ28" s="1513"/>
      <c r="IK28" s="1513"/>
      <c r="IL28" s="1513"/>
      <c r="IM28" s="491" t="s">
        <v>1212</v>
      </c>
      <c r="IN28" s="1611"/>
      <c r="IO28" s="1611"/>
      <c r="IP28" s="1611"/>
      <c r="IQ28" s="1611"/>
      <c r="IR28" s="146" t="s">
        <v>1212</v>
      </c>
    </row>
    <row r="29" spans="1:252" ht="27.75" customHeight="1">
      <c r="A29" s="1557" t="s">
        <v>886</v>
      </c>
      <c r="B29" s="1312"/>
      <c r="C29" s="1312"/>
      <c r="D29" s="1558" t="s">
        <v>1213</v>
      </c>
      <c r="E29" s="1555"/>
      <c r="F29" s="1555" t="s">
        <v>1214</v>
      </c>
      <c r="G29" s="1555"/>
      <c r="H29" s="1559"/>
      <c r="I29" s="1560"/>
      <c r="J29" s="1555"/>
      <c r="K29" s="1555"/>
      <c r="L29" s="1555"/>
      <c r="M29" s="1556"/>
      <c r="N29" s="1610"/>
      <c r="O29" s="1555"/>
      <c r="P29" s="1555"/>
      <c r="Q29" s="1555"/>
      <c r="R29" s="1607"/>
      <c r="S29" s="1557" t="s">
        <v>886</v>
      </c>
      <c r="T29" s="1312"/>
      <c r="U29" s="1312"/>
      <c r="V29" s="1558" t="s">
        <v>1213</v>
      </c>
      <c r="W29" s="1555"/>
      <c r="X29" s="1555" t="s">
        <v>1214</v>
      </c>
      <c r="Y29" s="1555"/>
      <c r="Z29" s="1559"/>
      <c r="AA29" s="1560"/>
      <c r="AB29" s="1555"/>
      <c r="AC29" s="1555"/>
      <c r="AD29" s="1555"/>
      <c r="AE29" s="1556"/>
      <c r="AF29" s="1610"/>
      <c r="AG29" s="1555"/>
      <c r="AH29" s="1555"/>
      <c r="AI29" s="1555"/>
      <c r="AJ29" s="1607"/>
      <c r="AK29" s="1557" t="s">
        <v>886</v>
      </c>
      <c r="AL29" s="1312"/>
      <c r="AM29" s="1312"/>
      <c r="AN29" s="1558" t="s">
        <v>1213</v>
      </c>
      <c r="AO29" s="1555"/>
      <c r="AP29" s="1555" t="s">
        <v>1214</v>
      </c>
      <c r="AQ29" s="1555"/>
      <c r="AR29" s="1559"/>
      <c r="AS29" s="1560"/>
      <c r="AT29" s="1555"/>
      <c r="AU29" s="1555"/>
      <c r="AV29" s="1555"/>
      <c r="AW29" s="1556"/>
      <c r="AX29" s="1610"/>
      <c r="AY29" s="1555"/>
      <c r="AZ29" s="1555"/>
      <c r="BA29" s="1555"/>
      <c r="BB29" s="1607"/>
      <c r="BC29" s="1557" t="s">
        <v>886</v>
      </c>
      <c r="BD29" s="1312"/>
      <c r="BE29" s="1312"/>
      <c r="BF29" s="1558" t="s">
        <v>1213</v>
      </c>
      <c r="BG29" s="1555"/>
      <c r="BH29" s="1555" t="s">
        <v>1214</v>
      </c>
      <c r="BI29" s="1555"/>
      <c r="BJ29" s="1559"/>
      <c r="BK29" s="1560"/>
      <c r="BL29" s="1555"/>
      <c r="BM29" s="1555"/>
      <c r="BN29" s="1555"/>
      <c r="BO29" s="1556"/>
      <c r="BP29" s="1610"/>
      <c r="BQ29" s="1555"/>
      <c r="BR29" s="1555"/>
      <c r="BS29" s="1555"/>
      <c r="BT29" s="1607"/>
      <c r="BU29" s="1557" t="s">
        <v>886</v>
      </c>
      <c r="BV29" s="1312"/>
      <c r="BW29" s="1312"/>
      <c r="BX29" s="1558" t="s">
        <v>1213</v>
      </c>
      <c r="BY29" s="1555"/>
      <c r="BZ29" s="1555" t="s">
        <v>1214</v>
      </c>
      <c r="CA29" s="1555"/>
      <c r="CB29" s="1559"/>
      <c r="CC29" s="1560"/>
      <c r="CD29" s="1555"/>
      <c r="CE29" s="1555"/>
      <c r="CF29" s="1555"/>
      <c r="CG29" s="1556"/>
      <c r="CH29" s="1610"/>
      <c r="CI29" s="1555"/>
      <c r="CJ29" s="1555"/>
      <c r="CK29" s="1555"/>
      <c r="CL29" s="1607"/>
      <c r="CM29" s="1557" t="s">
        <v>886</v>
      </c>
      <c r="CN29" s="1312"/>
      <c r="CO29" s="1312"/>
      <c r="CP29" s="1558" t="s">
        <v>1213</v>
      </c>
      <c r="CQ29" s="1555"/>
      <c r="CR29" s="1555" t="s">
        <v>1214</v>
      </c>
      <c r="CS29" s="1555"/>
      <c r="CT29" s="1559"/>
      <c r="CU29" s="1560"/>
      <c r="CV29" s="1555"/>
      <c r="CW29" s="1555"/>
      <c r="CX29" s="1555"/>
      <c r="CY29" s="1556"/>
      <c r="CZ29" s="1610"/>
      <c r="DA29" s="1555"/>
      <c r="DB29" s="1555"/>
      <c r="DC29" s="1555"/>
      <c r="DD29" s="1607"/>
      <c r="DE29" s="1557" t="s">
        <v>886</v>
      </c>
      <c r="DF29" s="1312"/>
      <c r="DG29" s="1312"/>
      <c r="DH29" s="1558" t="s">
        <v>1213</v>
      </c>
      <c r="DI29" s="1555"/>
      <c r="DJ29" s="1555" t="s">
        <v>1214</v>
      </c>
      <c r="DK29" s="1555"/>
      <c r="DL29" s="1559"/>
      <c r="DM29" s="1560"/>
      <c r="DN29" s="1555"/>
      <c r="DO29" s="1555"/>
      <c r="DP29" s="1555"/>
      <c r="DQ29" s="1556"/>
      <c r="DR29" s="1610"/>
      <c r="DS29" s="1555"/>
      <c r="DT29" s="1555"/>
      <c r="DU29" s="1555"/>
      <c r="DV29" s="1607"/>
      <c r="DW29" s="1557" t="s">
        <v>886</v>
      </c>
      <c r="DX29" s="1312"/>
      <c r="DY29" s="1312"/>
      <c r="DZ29" s="1558" t="s">
        <v>1213</v>
      </c>
      <c r="EA29" s="1555"/>
      <c r="EB29" s="1555" t="s">
        <v>1214</v>
      </c>
      <c r="EC29" s="1555"/>
      <c r="ED29" s="1559"/>
      <c r="EE29" s="1560"/>
      <c r="EF29" s="1555"/>
      <c r="EG29" s="1555"/>
      <c r="EH29" s="1555"/>
      <c r="EI29" s="1556"/>
      <c r="EJ29" s="1610"/>
      <c r="EK29" s="1555"/>
      <c r="EL29" s="1555"/>
      <c r="EM29" s="1555"/>
      <c r="EN29" s="1607"/>
      <c r="EO29" s="1557" t="s">
        <v>886</v>
      </c>
      <c r="EP29" s="1312"/>
      <c r="EQ29" s="1312"/>
      <c r="ER29" s="1558" t="s">
        <v>1213</v>
      </c>
      <c r="ES29" s="1555"/>
      <c r="ET29" s="1555" t="s">
        <v>1214</v>
      </c>
      <c r="EU29" s="1555"/>
      <c r="EV29" s="1559"/>
      <c r="EW29" s="1560"/>
      <c r="EX29" s="1555"/>
      <c r="EY29" s="1555"/>
      <c r="EZ29" s="1555"/>
      <c r="FA29" s="1556"/>
      <c r="FB29" s="1610"/>
      <c r="FC29" s="1555"/>
      <c r="FD29" s="1555"/>
      <c r="FE29" s="1555"/>
      <c r="FF29" s="1607"/>
      <c r="FG29" s="1557" t="s">
        <v>886</v>
      </c>
      <c r="FH29" s="1312"/>
      <c r="FI29" s="1312"/>
      <c r="FJ29" s="1558" t="s">
        <v>1213</v>
      </c>
      <c r="FK29" s="1555"/>
      <c r="FL29" s="1555" t="s">
        <v>1214</v>
      </c>
      <c r="FM29" s="1555"/>
      <c r="FN29" s="1559"/>
      <c r="FO29" s="1560"/>
      <c r="FP29" s="1555"/>
      <c r="FQ29" s="1555"/>
      <c r="FR29" s="1555"/>
      <c r="FS29" s="1556"/>
      <c r="FT29" s="1610"/>
      <c r="FU29" s="1555"/>
      <c r="FV29" s="1555"/>
      <c r="FW29" s="1555"/>
      <c r="FX29" s="1607"/>
      <c r="FY29" s="1557" t="s">
        <v>886</v>
      </c>
      <c r="FZ29" s="1312"/>
      <c r="GA29" s="1312"/>
      <c r="GB29" s="1558" t="s">
        <v>1213</v>
      </c>
      <c r="GC29" s="1555"/>
      <c r="GD29" s="1555" t="s">
        <v>1214</v>
      </c>
      <c r="GE29" s="1555"/>
      <c r="GF29" s="1559"/>
      <c r="GG29" s="1560"/>
      <c r="GH29" s="1555"/>
      <c r="GI29" s="1555"/>
      <c r="GJ29" s="1555"/>
      <c r="GK29" s="1556"/>
      <c r="GL29" s="1610"/>
      <c r="GM29" s="1555"/>
      <c r="GN29" s="1555"/>
      <c r="GO29" s="1555"/>
      <c r="GP29" s="1607"/>
      <c r="GQ29" s="1557" t="s">
        <v>886</v>
      </c>
      <c r="GR29" s="1312"/>
      <c r="GS29" s="1312"/>
      <c r="GT29" s="1558" t="s">
        <v>1213</v>
      </c>
      <c r="GU29" s="1555"/>
      <c r="GV29" s="1555" t="s">
        <v>1214</v>
      </c>
      <c r="GW29" s="1555"/>
      <c r="GX29" s="1559"/>
      <c r="GY29" s="1560"/>
      <c r="GZ29" s="1555"/>
      <c r="HA29" s="1555"/>
      <c r="HB29" s="1555"/>
      <c r="HC29" s="1556"/>
      <c r="HD29" s="1610"/>
      <c r="HE29" s="1555"/>
      <c r="HF29" s="1555"/>
      <c r="HG29" s="1555"/>
      <c r="HH29" s="1607"/>
      <c r="HI29" s="1557" t="s">
        <v>886</v>
      </c>
      <c r="HJ29" s="1312"/>
      <c r="HK29" s="1312"/>
      <c r="HL29" s="1558" t="s">
        <v>1213</v>
      </c>
      <c r="HM29" s="1555"/>
      <c r="HN29" s="1555" t="s">
        <v>1214</v>
      </c>
      <c r="HO29" s="1555"/>
      <c r="HP29" s="1559"/>
      <c r="HQ29" s="1560"/>
      <c r="HR29" s="1555"/>
      <c r="HS29" s="1555"/>
      <c r="HT29" s="1555"/>
      <c r="HU29" s="1556"/>
      <c r="HV29" s="1610"/>
      <c r="HW29" s="1555"/>
      <c r="HX29" s="1555"/>
      <c r="HY29" s="1555"/>
      <c r="HZ29" s="1607"/>
      <c r="IA29" s="1557" t="s">
        <v>886</v>
      </c>
      <c r="IB29" s="1312"/>
      <c r="IC29" s="1312"/>
      <c r="ID29" s="1558" t="s">
        <v>1213</v>
      </c>
      <c r="IE29" s="1555"/>
      <c r="IF29" s="1555" t="s">
        <v>1214</v>
      </c>
      <c r="IG29" s="1555"/>
      <c r="IH29" s="1559"/>
      <c r="II29" s="1560"/>
      <c r="IJ29" s="1555"/>
      <c r="IK29" s="1555"/>
      <c r="IL29" s="1555"/>
      <c r="IM29" s="1556"/>
      <c r="IN29" s="1610"/>
      <c r="IO29" s="1555"/>
      <c r="IP29" s="1555"/>
      <c r="IQ29" s="1555"/>
      <c r="IR29" s="1607"/>
    </row>
    <row r="30" spans="1:252" ht="27.75" customHeight="1">
      <c r="A30" s="1561" t="s">
        <v>1197</v>
      </c>
      <c r="B30" s="1562"/>
      <c r="C30" s="148" t="s">
        <v>889</v>
      </c>
      <c r="D30" s="1563"/>
      <c r="E30" s="1564"/>
      <c r="F30" s="148">
        <v>60</v>
      </c>
      <c r="G30" s="373" t="s">
        <v>807</v>
      </c>
      <c r="H30" s="374">
        <v>80</v>
      </c>
      <c r="I30" s="1565"/>
      <c r="J30" s="1564"/>
      <c r="K30" s="148"/>
      <c r="L30" s="373"/>
      <c r="M30" s="375"/>
      <c r="N30" s="1566"/>
      <c r="O30" s="1567"/>
      <c r="P30" s="459"/>
      <c r="Q30" s="439"/>
      <c r="R30" s="406"/>
      <c r="S30" s="1561" t="s">
        <v>1197</v>
      </c>
      <c r="T30" s="1562"/>
      <c r="U30" s="148" t="s">
        <v>889</v>
      </c>
      <c r="V30" s="1563"/>
      <c r="W30" s="1564"/>
      <c r="X30" s="148">
        <v>60</v>
      </c>
      <c r="Y30" s="373" t="s">
        <v>807</v>
      </c>
      <c r="Z30" s="374">
        <v>80</v>
      </c>
      <c r="AA30" s="1565"/>
      <c r="AB30" s="1564"/>
      <c r="AC30" s="148"/>
      <c r="AD30" s="373"/>
      <c r="AE30" s="375"/>
      <c r="AF30" s="1566"/>
      <c r="AG30" s="1567"/>
      <c r="AH30" s="459"/>
      <c r="AI30" s="439"/>
      <c r="AJ30" s="406"/>
      <c r="AK30" s="1561" t="s">
        <v>1197</v>
      </c>
      <c r="AL30" s="1562"/>
      <c r="AM30" s="148" t="s">
        <v>889</v>
      </c>
      <c r="AN30" s="1563"/>
      <c r="AO30" s="1564"/>
      <c r="AP30" s="148">
        <v>60</v>
      </c>
      <c r="AQ30" s="373" t="s">
        <v>807</v>
      </c>
      <c r="AR30" s="374">
        <v>80</v>
      </c>
      <c r="AS30" s="1565"/>
      <c r="AT30" s="1564"/>
      <c r="AU30" s="148"/>
      <c r="AV30" s="373"/>
      <c r="AW30" s="375"/>
      <c r="AX30" s="1566"/>
      <c r="AY30" s="1567"/>
      <c r="AZ30" s="459"/>
      <c r="BA30" s="439"/>
      <c r="BB30" s="406"/>
      <c r="BC30" s="1561" t="s">
        <v>1197</v>
      </c>
      <c r="BD30" s="1562"/>
      <c r="BE30" s="148" t="s">
        <v>889</v>
      </c>
      <c r="BF30" s="1602"/>
      <c r="BG30" s="1603"/>
      <c r="BH30" s="148">
        <v>60</v>
      </c>
      <c r="BI30" s="373" t="s">
        <v>807</v>
      </c>
      <c r="BJ30" s="374">
        <v>80</v>
      </c>
      <c r="BK30" s="1565"/>
      <c r="BL30" s="1564"/>
      <c r="BM30" s="148"/>
      <c r="BN30" s="373"/>
      <c r="BO30" s="375"/>
      <c r="BP30" s="1566"/>
      <c r="BQ30" s="1567"/>
      <c r="BR30" s="459"/>
      <c r="BS30" s="439"/>
      <c r="BT30" s="406"/>
      <c r="BU30" s="1561" t="s">
        <v>1197</v>
      </c>
      <c r="BV30" s="1562"/>
      <c r="BW30" s="148" t="s">
        <v>889</v>
      </c>
      <c r="BX30" s="1563"/>
      <c r="BY30" s="1564"/>
      <c r="BZ30" s="148">
        <v>60</v>
      </c>
      <c r="CA30" s="373" t="s">
        <v>807</v>
      </c>
      <c r="CB30" s="374">
        <v>80</v>
      </c>
      <c r="CC30" s="1565"/>
      <c r="CD30" s="1564"/>
      <c r="CE30" s="148"/>
      <c r="CF30" s="373"/>
      <c r="CG30" s="375"/>
      <c r="CH30" s="1566"/>
      <c r="CI30" s="1567"/>
      <c r="CJ30" s="459"/>
      <c r="CK30" s="439"/>
      <c r="CL30" s="406"/>
      <c r="CM30" s="1561" t="s">
        <v>1197</v>
      </c>
      <c r="CN30" s="1562"/>
      <c r="CO30" s="148" t="s">
        <v>889</v>
      </c>
      <c r="CP30" s="1563"/>
      <c r="CQ30" s="1564"/>
      <c r="CR30" s="148">
        <v>60</v>
      </c>
      <c r="CS30" s="373" t="s">
        <v>807</v>
      </c>
      <c r="CT30" s="374">
        <v>80</v>
      </c>
      <c r="CU30" s="1565"/>
      <c r="CV30" s="1564"/>
      <c r="CW30" s="148"/>
      <c r="CX30" s="373"/>
      <c r="CY30" s="375"/>
      <c r="CZ30" s="1566"/>
      <c r="DA30" s="1567"/>
      <c r="DB30" s="459"/>
      <c r="DC30" s="439"/>
      <c r="DD30" s="406"/>
      <c r="DE30" s="1561" t="s">
        <v>1197</v>
      </c>
      <c r="DF30" s="1562"/>
      <c r="DG30" s="148" t="s">
        <v>889</v>
      </c>
      <c r="DH30" s="1563"/>
      <c r="DI30" s="1564"/>
      <c r="DJ30" s="148">
        <v>60</v>
      </c>
      <c r="DK30" s="373" t="s">
        <v>807</v>
      </c>
      <c r="DL30" s="374">
        <v>80</v>
      </c>
      <c r="DM30" s="1565"/>
      <c r="DN30" s="1564"/>
      <c r="DO30" s="148"/>
      <c r="DP30" s="373"/>
      <c r="DQ30" s="375"/>
      <c r="DR30" s="1566"/>
      <c r="DS30" s="1567"/>
      <c r="DT30" s="459"/>
      <c r="DU30" s="439"/>
      <c r="DV30" s="406"/>
      <c r="DW30" s="1561" t="s">
        <v>1197</v>
      </c>
      <c r="DX30" s="1562"/>
      <c r="DY30" s="148" t="s">
        <v>889</v>
      </c>
      <c r="DZ30" s="1563"/>
      <c r="EA30" s="1564"/>
      <c r="EB30" s="148">
        <v>60</v>
      </c>
      <c r="EC30" s="373" t="s">
        <v>807</v>
      </c>
      <c r="ED30" s="374">
        <v>80</v>
      </c>
      <c r="EE30" s="1565"/>
      <c r="EF30" s="1564"/>
      <c r="EG30" s="148"/>
      <c r="EH30" s="373"/>
      <c r="EI30" s="375"/>
      <c r="EJ30" s="1566"/>
      <c r="EK30" s="1567"/>
      <c r="EL30" s="459"/>
      <c r="EM30" s="439"/>
      <c r="EN30" s="406"/>
      <c r="EO30" s="1561" t="s">
        <v>1197</v>
      </c>
      <c r="EP30" s="1562"/>
      <c r="EQ30" s="148" t="s">
        <v>889</v>
      </c>
      <c r="ER30" s="1563"/>
      <c r="ES30" s="1564"/>
      <c r="ET30" s="148">
        <v>60</v>
      </c>
      <c r="EU30" s="373" t="s">
        <v>807</v>
      </c>
      <c r="EV30" s="374">
        <v>80</v>
      </c>
      <c r="EW30" s="1565"/>
      <c r="EX30" s="1564"/>
      <c r="EY30" s="148"/>
      <c r="EZ30" s="373"/>
      <c r="FA30" s="375"/>
      <c r="FB30" s="1566"/>
      <c r="FC30" s="1567"/>
      <c r="FD30" s="459"/>
      <c r="FE30" s="439"/>
      <c r="FF30" s="406"/>
      <c r="FG30" s="1561" t="s">
        <v>1197</v>
      </c>
      <c r="FH30" s="1562"/>
      <c r="FI30" s="148" t="s">
        <v>889</v>
      </c>
      <c r="FJ30" s="1563"/>
      <c r="FK30" s="1564"/>
      <c r="FL30" s="148">
        <v>60</v>
      </c>
      <c r="FM30" s="373" t="s">
        <v>807</v>
      </c>
      <c r="FN30" s="374">
        <v>80</v>
      </c>
      <c r="FO30" s="1565"/>
      <c r="FP30" s="1564"/>
      <c r="FQ30" s="148"/>
      <c r="FR30" s="373"/>
      <c r="FS30" s="375"/>
      <c r="FT30" s="1566"/>
      <c r="FU30" s="1567"/>
      <c r="FV30" s="459"/>
      <c r="FW30" s="439"/>
      <c r="FX30" s="406"/>
      <c r="FY30" s="1561" t="s">
        <v>1197</v>
      </c>
      <c r="FZ30" s="1562"/>
      <c r="GA30" s="148" t="s">
        <v>889</v>
      </c>
      <c r="GB30" s="1563"/>
      <c r="GC30" s="1564"/>
      <c r="GD30" s="148">
        <v>60</v>
      </c>
      <c r="GE30" s="373" t="s">
        <v>807</v>
      </c>
      <c r="GF30" s="374">
        <v>80</v>
      </c>
      <c r="GG30" s="1565"/>
      <c r="GH30" s="1564"/>
      <c r="GI30" s="148"/>
      <c r="GJ30" s="373"/>
      <c r="GK30" s="375"/>
      <c r="GL30" s="1566"/>
      <c r="GM30" s="1567"/>
      <c r="GN30" s="459"/>
      <c r="GO30" s="439"/>
      <c r="GP30" s="406"/>
      <c r="GQ30" s="1561" t="s">
        <v>1197</v>
      </c>
      <c r="GR30" s="1562"/>
      <c r="GS30" s="148" t="s">
        <v>889</v>
      </c>
      <c r="GT30" s="1563"/>
      <c r="GU30" s="1564"/>
      <c r="GV30" s="148">
        <v>60</v>
      </c>
      <c r="GW30" s="373" t="s">
        <v>807</v>
      </c>
      <c r="GX30" s="374">
        <v>80</v>
      </c>
      <c r="GY30" s="1565"/>
      <c r="GZ30" s="1564"/>
      <c r="HA30" s="148"/>
      <c r="HB30" s="373"/>
      <c r="HC30" s="375"/>
      <c r="HD30" s="1566"/>
      <c r="HE30" s="1567"/>
      <c r="HF30" s="459"/>
      <c r="HG30" s="439"/>
      <c r="HH30" s="406"/>
      <c r="HI30" s="1561" t="s">
        <v>1197</v>
      </c>
      <c r="HJ30" s="1562"/>
      <c r="HK30" s="148" t="s">
        <v>889</v>
      </c>
      <c r="HL30" s="1563"/>
      <c r="HM30" s="1564"/>
      <c r="HN30" s="148">
        <v>60</v>
      </c>
      <c r="HO30" s="373" t="s">
        <v>807</v>
      </c>
      <c r="HP30" s="374">
        <v>80</v>
      </c>
      <c r="HQ30" s="1565"/>
      <c r="HR30" s="1564"/>
      <c r="HS30" s="148"/>
      <c r="HT30" s="373"/>
      <c r="HU30" s="375"/>
      <c r="HV30" s="1566"/>
      <c r="HW30" s="1567"/>
      <c r="HX30" s="459"/>
      <c r="HY30" s="439"/>
      <c r="HZ30" s="406"/>
      <c r="IA30" s="1561" t="s">
        <v>1197</v>
      </c>
      <c r="IB30" s="1562"/>
      <c r="IC30" s="148" t="s">
        <v>889</v>
      </c>
      <c r="ID30" s="1563"/>
      <c r="IE30" s="1564"/>
      <c r="IF30" s="148">
        <v>60</v>
      </c>
      <c r="IG30" s="373" t="s">
        <v>807</v>
      </c>
      <c r="IH30" s="374">
        <v>80</v>
      </c>
      <c r="II30" s="1565"/>
      <c r="IJ30" s="1564"/>
      <c r="IK30" s="148"/>
      <c r="IL30" s="373"/>
      <c r="IM30" s="375"/>
      <c r="IN30" s="1566"/>
      <c r="IO30" s="1567"/>
      <c r="IP30" s="459"/>
      <c r="IQ30" s="439"/>
      <c r="IR30" s="406"/>
    </row>
    <row r="31" spans="1:252" ht="27.75" customHeight="1">
      <c r="A31" s="1514" t="s">
        <v>711</v>
      </c>
      <c r="B31" s="1515"/>
      <c r="C31" s="145" t="s">
        <v>891</v>
      </c>
      <c r="D31" s="1526"/>
      <c r="E31" s="1516"/>
      <c r="F31" s="460">
        <v>44</v>
      </c>
      <c r="G31" s="257" t="s">
        <v>807</v>
      </c>
      <c r="H31" s="511">
        <v>52</v>
      </c>
      <c r="I31" s="1547"/>
      <c r="J31" s="1516"/>
      <c r="K31" s="460"/>
      <c r="L31" s="257"/>
      <c r="M31" s="514"/>
      <c r="N31" s="1548"/>
      <c r="O31" s="1516"/>
      <c r="P31" s="460"/>
      <c r="Q31" s="257"/>
      <c r="R31" s="461"/>
      <c r="S31" s="1514" t="s">
        <v>711</v>
      </c>
      <c r="T31" s="1515"/>
      <c r="U31" s="145" t="s">
        <v>891</v>
      </c>
      <c r="V31" s="1526"/>
      <c r="W31" s="1516"/>
      <c r="X31" s="460">
        <v>44</v>
      </c>
      <c r="Y31" s="257" t="s">
        <v>807</v>
      </c>
      <c r="Z31" s="511">
        <v>52</v>
      </c>
      <c r="AA31" s="1547"/>
      <c r="AB31" s="1516"/>
      <c r="AC31" s="460"/>
      <c r="AD31" s="257"/>
      <c r="AE31" s="514"/>
      <c r="AF31" s="1548"/>
      <c r="AG31" s="1516"/>
      <c r="AH31" s="460"/>
      <c r="AI31" s="257"/>
      <c r="AJ31" s="461"/>
      <c r="AK31" s="1514" t="s">
        <v>711</v>
      </c>
      <c r="AL31" s="1515"/>
      <c r="AM31" s="145" t="s">
        <v>891</v>
      </c>
      <c r="AN31" s="1526"/>
      <c r="AO31" s="1516"/>
      <c r="AP31" s="460">
        <v>44</v>
      </c>
      <c r="AQ31" s="257" t="s">
        <v>807</v>
      </c>
      <c r="AR31" s="511">
        <v>52</v>
      </c>
      <c r="AS31" s="1547"/>
      <c r="AT31" s="1516"/>
      <c r="AU31" s="460"/>
      <c r="AV31" s="257"/>
      <c r="AW31" s="514"/>
      <c r="AX31" s="1548"/>
      <c r="AY31" s="1516"/>
      <c r="AZ31" s="460"/>
      <c r="BA31" s="257"/>
      <c r="BB31" s="461"/>
      <c r="BC31" s="1514" t="s">
        <v>711</v>
      </c>
      <c r="BD31" s="1515"/>
      <c r="BE31" s="145" t="s">
        <v>891</v>
      </c>
      <c r="BF31" s="1526"/>
      <c r="BG31" s="1516"/>
      <c r="BH31" s="460">
        <v>44</v>
      </c>
      <c r="BI31" s="257" t="s">
        <v>807</v>
      </c>
      <c r="BJ31" s="511">
        <v>52</v>
      </c>
      <c r="BK31" s="1547"/>
      <c r="BL31" s="1516"/>
      <c r="BM31" s="460"/>
      <c r="BN31" s="257"/>
      <c r="BO31" s="514"/>
      <c r="BP31" s="1548"/>
      <c r="BQ31" s="1516"/>
      <c r="BR31" s="460"/>
      <c r="BS31" s="257"/>
      <c r="BT31" s="461"/>
      <c r="BU31" s="1514" t="s">
        <v>711</v>
      </c>
      <c r="BV31" s="1515"/>
      <c r="BW31" s="145" t="s">
        <v>891</v>
      </c>
      <c r="BX31" s="1526"/>
      <c r="BY31" s="1516"/>
      <c r="BZ31" s="460">
        <v>44</v>
      </c>
      <c r="CA31" s="257" t="s">
        <v>807</v>
      </c>
      <c r="CB31" s="511">
        <v>52</v>
      </c>
      <c r="CC31" s="1547"/>
      <c r="CD31" s="1516"/>
      <c r="CE31" s="460"/>
      <c r="CF31" s="257"/>
      <c r="CG31" s="514"/>
      <c r="CH31" s="1548"/>
      <c r="CI31" s="1516"/>
      <c r="CJ31" s="460"/>
      <c r="CK31" s="257"/>
      <c r="CL31" s="461"/>
      <c r="CM31" s="1514" t="s">
        <v>711</v>
      </c>
      <c r="CN31" s="1515"/>
      <c r="CO31" s="145" t="s">
        <v>891</v>
      </c>
      <c r="CP31" s="1526"/>
      <c r="CQ31" s="1516"/>
      <c r="CR31" s="460">
        <v>44</v>
      </c>
      <c r="CS31" s="257" t="s">
        <v>807</v>
      </c>
      <c r="CT31" s="511">
        <v>52</v>
      </c>
      <c r="CU31" s="1547"/>
      <c r="CV31" s="1516"/>
      <c r="CW31" s="460"/>
      <c r="CX31" s="257"/>
      <c r="CY31" s="514"/>
      <c r="CZ31" s="1548"/>
      <c r="DA31" s="1516"/>
      <c r="DB31" s="460"/>
      <c r="DC31" s="257"/>
      <c r="DD31" s="461"/>
      <c r="DE31" s="1514" t="s">
        <v>711</v>
      </c>
      <c r="DF31" s="1515"/>
      <c r="DG31" s="145" t="s">
        <v>891</v>
      </c>
      <c r="DH31" s="1526"/>
      <c r="DI31" s="1516"/>
      <c r="DJ31" s="460">
        <v>44</v>
      </c>
      <c r="DK31" s="257" t="s">
        <v>807</v>
      </c>
      <c r="DL31" s="511">
        <v>52</v>
      </c>
      <c r="DM31" s="1547"/>
      <c r="DN31" s="1516"/>
      <c r="DO31" s="460"/>
      <c r="DP31" s="257"/>
      <c r="DQ31" s="514"/>
      <c r="DR31" s="1548"/>
      <c r="DS31" s="1516"/>
      <c r="DT31" s="460"/>
      <c r="DU31" s="257"/>
      <c r="DV31" s="461"/>
      <c r="DW31" s="1514" t="s">
        <v>711</v>
      </c>
      <c r="DX31" s="1515"/>
      <c r="DY31" s="145" t="s">
        <v>891</v>
      </c>
      <c r="DZ31" s="1526"/>
      <c r="EA31" s="1516"/>
      <c r="EB31" s="460">
        <v>44</v>
      </c>
      <c r="EC31" s="257" t="s">
        <v>807</v>
      </c>
      <c r="ED31" s="511">
        <v>52</v>
      </c>
      <c r="EE31" s="1547"/>
      <c r="EF31" s="1516"/>
      <c r="EG31" s="460"/>
      <c r="EH31" s="257"/>
      <c r="EI31" s="514"/>
      <c r="EJ31" s="1548"/>
      <c r="EK31" s="1516"/>
      <c r="EL31" s="460"/>
      <c r="EM31" s="257"/>
      <c r="EN31" s="461"/>
      <c r="EO31" s="1514" t="s">
        <v>711</v>
      </c>
      <c r="EP31" s="1515"/>
      <c r="EQ31" s="145" t="s">
        <v>891</v>
      </c>
      <c r="ER31" s="1526"/>
      <c r="ES31" s="1516"/>
      <c r="ET31" s="460">
        <v>44</v>
      </c>
      <c r="EU31" s="257" t="s">
        <v>807</v>
      </c>
      <c r="EV31" s="511">
        <v>52</v>
      </c>
      <c r="EW31" s="1547"/>
      <c r="EX31" s="1516"/>
      <c r="EY31" s="460"/>
      <c r="EZ31" s="257"/>
      <c r="FA31" s="514"/>
      <c r="FB31" s="1548"/>
      <c r="FC31" s="1516"/>
      <c r="FD31" s="460"/>
      <c r="FE31" s="257"/>
      <c r="FF31" s="461"/>
      <c r="FG31" s="1514" t="s">
        <v>711</v>
      </c>
      <c r="FH31" s="1515"/>
      <c r="FI31" s="145" t="s">
        <v>891</v>
      </c>
      <c r="FJ31" s="1526"/>
      <c r="FK31" s="1516"/>
      <c r="FL31" s="460">
        <v>44</v>
      </c>
      <c r="FM31" s="257" t="s">
        <v>807</v>
      </c>
      <c r="FN31" s="511">
        <v>52</v>
      </c>
      <c r="FO31" s="1547"/>
      <c r="FP31" s="1516"/>
      <c r="FQ31" s="460"/>
      <c r="FR31" s="257"/>
      <c r="FS31" s="514"/>
      <c r="FT31" s="1548"/>
      <c r="FU31" s="1516"/>
      <c r="FV31" s="460"/>
      <c r="FW31" s="257"/>
      <c r="FX31" s="461"/>
      <c r="FY31" s="1514" t="s">
        <v>711</v>
      </c>
      <c r="FZ31" s="1515"/>
      <c r="GA31" s="145" t="s">
        <v>891</v>
      </c>
      <c r="GB31" s="1526"/>
      <c r="GC31" s="1516"/>
      <c r="GD31" s="460">
        <v>44</v>
      </c>
      <c r="GE31" s="257" t="s">
        <v>807</v>
      </c>
      <c r="GF31" s="511">
        <v>52</v>
      </c>
      <c r="GG31" s="1547"/>
      <c r="GH31" s="1516"/>
      <c r="GI31" s="460"/>
      <c r="GJ31" s="257"/>
      <c r="GK31" s="514"/>
      <c r="GL31" s="1548"/>
      <c r="GM31" s="1516"/>
      <c r="GN31" s="460"/>
      <c r="GO31" s="257"/>
      <c r="GP31" s="461"/>
      <c r="GQ31" s="1514" t="s">
        <v>711</v>
      </c>
      <c r="GR31" s="1515"/>
      <c r="GS31" s="145" t="s">
        <v>891</v>
      </c>
      <c r="GT31" s="1526"/>
      <c r="GU31" s="1516"/>
      <c r="GV31" s="460">
        <v>44</v>
      </c>
      <c r="GW31" s="257" t="s">
        <v>807</v>
      </c>
      <c r="GX31" s="511">
        <v>52</v>
      </c>
      <c r="GY31" s="1547"/>
      <c r="GZ31" s="1516"/>
      <c r="HA31" s="460"/>
      <c r="HB31" s="257"/>
      <c r="HC31" s="514"/>
      <c r="HD31" s="1548"/>
      <c r="HE31" s="1516"/>
      <c r="HF31" s="460"/>
      <c r="HG31" s="257"/>
      <c r="HH31" s="461"/>
      <c r="HI31" s="1514" t="s">
        <v>711</v>
      </c>
      <c r="HJ31" s="1515"/>
      <c r="HK31" s="145" t="s">
        <v>891</v>
      </c>
      <c r="HL31" s="1526"/>
      <c r="HM31" s="1516"/>
      <c r="HN31" s="460">
        <v>44</v>
      </c>
      <c r="HO31" s="257" t="s">
        <v>807</v>
      </c>
      <c r="HP31" s="511">
        <v>52</v>
      </c>
      <c r="HQ31" s="1547"/>
      <c r="HR31" s="1516"/>
      <c r="HS31" s="460"/>
      <c r="HT31" s="257"/>
      <c r="HU31" s="514"/>
      <c r="HV31" s="1548"/>
      <c r="HW31" s="1516"/>
      <c r="HX31" s="460"/>
      <c r="HY31" s="257"/>
      <c r="HZ31" s="461"/>
      <c r="IA31" s="1514" t="s">
        <v>711</v>
      </c>
      <c r="IB31" s="1515"/>
      <c r="IC31" s="145" t="s">
        <v>891</v>
      </c>
      <c r="ID31" s="1526"/>
      <c r="IE31" s="1516"/>
      <c r="IF31" s="460">
        <v>44</v>
      </c>
      <c r="IG31" s="257" t="s">
        <v>807</v>
      </c>
      <c r="IH31" s="511">
        <v>52</v>
      </c>
      <c r="II31" s="1547"/>
      <c r="IJ31" s="1516"/>
      <c r="IK31" s="460"/>
      <c r="IL31" s="257"/>
      <c r="IM31" s="514"/>
      <c r="IN31" s="1548"/>
      <c r="IO31" s="1516"/>
      <c r="IP31" s="460"/>
      <c r="IQ31" s="257"/>
      <c r="IR31" s="461"/>
    </row>
    <row r="32" spans="1:252" ht="27.75" customHeight="1">
      <c r="A32" s="1514" t="s">
        <v>1215</v>
      </c>
      <c r="B32" s="1515"/>
      <c r="C32" s="145" t="s">
        <v>1216</v>
      </c>
      <c r="D32" s="1526"/>
      <c r="E32" s="1516"/>
      <c r="F32" s="1553" t="s">
        <v>720</v>
      </c>
      <c r="G32" s="1083"/>
      <c r="H32" s="1083"/>
      <c r="I32" s="1547"/>
      <c r="J32" s="1516"/>
      <c r="K32" s="1553"/>
      <c r="L32" s="1083"/>
      <c r="M32" s="1615"/>
      <c r="N32" s="1548"/>
      <c r="O32" s="1516"/>
      <c r="P32" s="1553"/>
      <c r="Q32" s="1083"/>
      <c r="R32" s="1608"/>
      <c r="S32" s="1514" t="s">
        <v>1215</v>
      </c>
      <c r="T32" s="1515"/>
      <c r="U32" s="145" t="s">
        <v>1216</v>
      </c>
      <c r="V32" s="1526"/>
      <c r="W32" s="1516"/>
      <c r="X32" s="1553" t="s">
        <v>720</v>
      </c>
      <c r="Y32" s="1083"/>
      <c r="Z32" s="1083"/>
      <c r="AA32" s="1547"/>
      <c r="AB32" s="1516"/>
      <c r="AC32" s="1553"/>
      <c r="AD32" s="1083"/>
      <c r="AE32" s="1615"/>
      <c r="AF32" s="1548"/>
      <c r="AG32" s="1516"/>
      <c r="AH32" s="1553"/>
      <c r="AI32" s="1083"/>
      <c r="AJ32" s="1608"/>
      <c r="AK32" s="1514" t="s">
        <v>1215</v>
      </c>
      <c r="AL32" s="1515"/>
      <c r="AM32" s="145" t="s">
        <v>1216</v>
      </c>
      <c r="AN32" s="1526"/>
      <c r="AO32" s="1516"/>
      <c r="AP32" s="1553" t="s">
        <v>720</v>
      </c>
      <c r="AQ32" s="1083"/>
      <c r="AR32" s="1083"/>
      <c r="AS32" s="1547"/>
      <c r="AT32" s="1516"/>
      <c r="AU32" s="1553"/>
      <c r="AV32" s="1083"/>
      <c r="AW32" s="1615"/>
      <c r="AX32" s="1548"/>
      <c r="AY32" s="1516"/>
      <c r="AZ32" s="1553"/>
      <c r="BA32" s="1083"/>
      <c r="BB32" s="1608"/>
      <c r="BC32" s="1514" t="s">
        <v>1215</v>
      </c>
      <c r="BD32" s="1515"/>
      <c r="BE32" s="145" t="s">
        <v>1216</v>
      </c>
      <c r="BF32" s="1526"/>
      <c r="BG32" s="1516"/>
      <c r="BH32" s="1553" t="s">
        <v>720</v>
      </c>
      <c r="BI32" s="1083"/>
      <c r="BJ32" s="1083"/>
      <c r="BK32" s="1547"/>
      <c r="BL32" s="1516"/>
      <c r="BM32" s="1553"/>
      <c r="BN32" s="1083"/>
      <c r="BO32" s="1615"/>
      <c r="BP32" s="1548"/>
      <c r="BQ32" s="1516"/>
      <c r="BR32" s="1553"/>
      <c r="BS32" s="1083"/>
      <c r="BT32" s="1608"/>
      <c r="BU32" s="1514" t="s">
        <v>1215</v>
      </c>
      <c r="BV32" s="1515"/>
      <c r="BW32" s="145" t="s">
        <v>1216</v>
      </c>
      <c r="BX32" s="1526"/>
      <c r="BY32" s="1516"/>
      <c r="BZ32" s="1553" t="s">
        <v>720</v>
      </c>
      <c r="CA32" s="1083"/>
      <c r="CB32" s="1083"/>
      <c r="CC32" s="1547"/>
      <c r="CD32" s="1516"/>
      <c r="CE32" s="1553"/>
      <c r="CF32" s="1083"/>
      <c r="CG32" s="1615"/>
      <c r="CH32" s="1548"/>
      <c r="CI32" s="1516"/>
      <c r="CJ32" s="1553"/>
      <c r="CK32" s="1083"/>
      <c r="CL32" s="1608"/>
      <c r="CM32" s="1514" t="s">
        <v>1215</v>
      </c>
      <c r="CN32" s="1515"/>
      <c r="CO32" s="145" t="s">
        <v>1216</v>
      </c>
      <c r="CP32" s="1526"/>
      <c r="CQ32" s="1516"/>
      <c r="CR32" s="1553" t="s">
        <v>720</v>
      </c>
      <c r="CS32" s="1083"/>
      <c r="CT32" s="1083"/>
      <c r="CU32" s="1547"/>
      <c r="CV32" s="1516"/>
      <c r="CW32" s="1553"/>
      <c r="CX32" s="1083"/>
      <c r="CY32" s="1615"/>
      <c r="CZ32" s="1548"/>
      <c r="DA32" s="1516"/>
      <c r="DB32" s="1553"/>
      <c r="DC32" s="1083"/>
      <c r="DD32" s="1608"/>
      <c r="DE32" s="1514" t="s">
        <v>1215</v>
      </c>
      <c r="DF32" s="1515"/>
      <c r="DG32" s="145" t="s">
        <v>1216</v>
      </c>
      <c r="DH32" s="1526"/>
      <c r="DI32" s="1516"/>
      <c r="DJ32" s="1553" t="s">
        <v>720</v>
      </c>
      <c r="DK32" s="1083"/>
      <c r="DL32" s="1083"/>
      <c r="DM32" s="1547"/>
      <c r="DN32" s="1516"/>
      <c r="DO32" s="1553"/>
      <c r="DP32" s="1083"/>
      <c r="DQ32" s="1615"/>
      <c r="DR32" s="1548"/>
      <c r="DS32" s="1516"/>
      <c r="DT32" s="1553"/>
      <c r="DU32" s="1083"/>
      <c r="DV32" s="1608"/>
      <c r="DW32" s="1514" t="s">
        <v>1215</v>
      </c>
      <c r="DX32" s="1515"/>
      <c r="DY32" s="145" t="s">
        <v>1216</v>
      </c>
      <c r="DZ32" s="1526"/>
      <c r="EA32" s="1516"/>
      <c r="EB32" s="1553" t="s">
        <v>720</v>
      </c>
      <c r="EC32" s="1083"/>
      <c r="ED32" s="1083"/>
      <c r="EE32" s="1547"/>
      <c r="EF32" s="1516"/>
      <c r="EG32" s="1553"/>
      <c r="EH32" s="1083"/>
      <c r="EI32" s="1615"/>
      <c r="EJ32" s="1548"/>
      <c r="EK32" s="1516"/>
      <c r="EL32" s="1553"/>
      <c r="EM32" s="1083"/>
      <c r="EN32" s="1608"/>
      <c r="EO32" s="1514" t="s">
        <v>1215</v>
      </c>
      <c r="EP32" s="1515"/>
      <c r="EQ32" s="145" t="s">
        <v>1216</v>
      </c>
      <c r="ER32" s="1526"/>
      <c r="ES32" s="1516"/>
      <c r="ET32" s="1553" t="s">
        <v>720</v>
      </c>
      <c r="EU32" s="1083"/>
      <c r="EV32" s="1083"/>
      <c r="EW32" s="1547"/>
      <c r="EX32" s="1516"/>
      <c r="EY32" s="1553"/>
      <c r="EZ32" s="1083"/>
      <c r="FA32" s="1615"/>
      <c r="FB32" s="1548"/>
      <c r="FC32" s="1516"/>
      <c r="FD32" s="1553"/>
      <c r="FE32" s="1083"/>
      <c r="FF32" s="1608"/>
      <c r="FG32" s="1514" t="s">
        <v>1215</v>
      </c>
      <c r="FH32" s="1515"/>
      <c r="FI32" s="145" t="s">
        <v>1216</v>
      </c>
      <c r="FJ32" s="1526"/>
      <c r="FK32" s="1516"/>
      <c r="FL32" s="1553" t="s">
        <v>720</v>
      </c>
      <c r="FM32" s="1083"/>
      <c r="FN32" s="1083"/>
      <c r="FO32" s="1547"/>
      <c r="FP32" s="1516"/>
      <c r="FQ32" s="1553"/>
      <c r="FR32" s="1083"/>
      <c r="FS32" s="1615"/>
      <c r="FT32" s="1548"/>
      <c r="FU32" s="1516"/>
      <c r="FV32" s="1553"/>
      <c r="FW32" s="1083"/>
      <c r="FX32" s="1608"/>
      <c r="FY32" s="1514" t="s">
        <v>1215</v>
      </c>
      <c r="FZ32" s="1515"/>
      <c r="GA32" s="145" t="s">
        <v>1216</v>
      </c>
      <c r="GB32" s="1526"/>
      <c r="GC32" s="1516"/>
      <c r="GD32" s="1553" t="s">
        <v>720</v>
      </c>
      <c r="GE32" s="1083"/>
      <c r="GF32" s="1083"/>
      <c r="GG32" s="1547"/>
      <c r="GH32" s="1516"/>
      <c r="GI32" s="1553"/>
      <c r="GJ32" s="1083"/>
      <c r="GK32" s="1615"/>
      <c r="GL32" s="1548"/>
      <c r="GM32" s="1516"/>
      <c r="GN32" s="1553"/>
      <c r="GO32" s="1083"/>
      <c r="GP32" s="1608"/>
      <c r="GQ32" s="1514" t="s">
        <v>1215</v>
      </c>
      <c r="GR32" s="1515"/>
      <c r="GS32" s="145" t="s">
        <v>1216</v>
      </c>
      <c r="GT32" s="1526"/>
      <c r="GU32" s="1516"/>
      <c r="GV32" s="1553" t="s">
        <v>720</v>
      </c>
      <c r="GW32" s="1083"/>
      <c r="GX32" s="1083"/>
      <c r="GY32" s="1547"/>
      <c r="GZ32" s="1516"/>
      <c r="HA32" s="1553"/>
      <c r="HB32" s="1083"/>
      <c r="HC32" s="1615"/>
      <c r="HD32" s="1548"/>
      <c r="HE32" s="1516"/>
      <c r="HF32" s="1553"/>
      <c r="HG32" s="1083"/>
      <c r="HH32" s="1608"/>
      <c r="HI32" s="1514" t="s">
        <v>1215</v>
      </c>
      <c r="HJ32" s="1515"/>
      <c r="HK32" s="145" t="s">
        <v>1216</v>
      </c>
      <c r="HL32" s="1526"/>
      <c r="HM32" s="1516"/>
      <c r="HN32" s="1553" t="s">
        <v>720</v>
      </c>
      <c r="HO32" s="1083"/>
      <c r="HP32" s="1083"/>
      <c r="HQ32" s="1547"/>
      <c r="HR32" s="1516"/>
      <c r="HS32" s="1553"/>
      <c r="HT32" s="1083"/>
      <c r="HU32" s="1615"/>
      <c r="HV32" s="1548"/>
      <c r="HW32" s="1516"/>
      <c r="HX32" s="1553"/>
      <c r="HY32" s="1083"/>
      <c r="HZ32" s="1608"/>
      <c r="IA32" s="1514" t="s">
        <v>1215</v>
      </c>
      <c r="IB32" s="1515"/>
      <c r="IC32" s="145" t="s">
        <v>1216</v>
      </c>
      <c r="ID32" s="1526"/>
      <c r="IE32" s="1516"/>
      <c r="IF32" s="1553" t="s">
        <v>720</v>
      </c>
      <c r="IG32" s="1083"/>
      <c r="IH32" s="1083"/>
      <c r="II32" s="1547"/>
      <c r="IJ32" s="1516"/>
      <c r="IK32" s="1553"/>
      <c r="IL32" s="1083"/>
      <c r="IM32" s="1615"/>
      <c r="IN32" s="1548"/>
      <c r="IO32" s="1516"/>
      <c r="IP32" s="1553"/>
      <c r="IQ32" s="1083"/>
      <c r="IR32" s="1608"/>
    </row>
    <row r="33" spans="1:252" ht="27.75" customHeight="1">
      <c r="A33" s="1551" t="s">
        <v>1101</v>
      </c>
      <c r="B33" s="1552"/>
      <c r="C33" s="371" t="s">
        <v>932</v>
      </c>
      <c r="D33" s="1526"/>
      <c r="E33" s="1516"/>
      <c r="F33" s="1553" t="s">
        <v>437</v>
      </c>
      <c r="G33" s="1083"/>
      <c r="H33" s="1083"/>
      <c r="I33" s="1547"/>
      <c r="J33" s="1516"/>
      <c r="K33" s="1553"/>
      <c r="L33" s="1083"/>
      <c r="M33" s="1615"/>
      <c r="N33" s="1548"/>
      <c r="O33" s="1516"/>
      <c r="P33" s="1553"/>
      <c r="Q33" s="1083"/>
      <c r="R33" s="1608"/>
      <c r="S33" s="1551" t="s">
        <v>1101</v>
      </c>
      <c r="T33" s="1552"/>
      <c r="U33" s="371" t="s">
        <v>932</v>
      </c>
      <c r="V33" s="1526"/>
      <c r="W33" s="1516"/>
      <c r="X33" s="1553" t="s">
        <v>437</v>
      </c>
      <c r="Y33" s="1083"/>
      <c r="Z33" s="1083"/>
      <c r="AA33" s="1547"/>
      <c r="AB33" s="1516"/>
      <c r="AC33" s="1553"/>
      <c r="AD33" s="1083"/>
      <c r="AE33" s="1615"/>
      <c r="AF33" s="1548"/>
      <c r="AG33" s="1516"/>
      <c r="AH33" s="1553"/>
      <c r="AI33" s="1083"/>
      <c r="AJ33" s="1608"/>
      <c r="AK33" s="1551" t="s">
        <v>1101</v>
      </c>
      <c r="AL33" s="1552"/>
      <c r="AM33" s="371" t="s">
        <v>932</v>
      </c>
      <c r="AN33" s="1526"/>
      <c r="AO33" s="1516"/>
      <c r="AP33" s="1553" t="s">
        <v>437</v>
      </c>
      <c r="AQ33" s="1083"/>
      <c r="AR33" s="1083"/>
      <c r="AS33" s="1547"/>
      <c r="AT33" s="1516"/>
      <c r="AU33" s="1553"/>
      <c r="AV33" s="1083"/>
      <c r="AW33" s="1615"/>
      <c r="AX33" s="1548"/>
      <c r="AY33" s="1516"/>
      <c r="AZ33" s="1553"/>
      <c r="BA33" s="1083"/>
      <c r="BB33" s="1608"/>
      <c r="BC33" s="1551" t="s">
        <v>1101</v>
      </c>
      <c r="BD33" s="1552"/>
      <c r="BE33" s="371" t="s">
        <v>932</v>
      </c>
      <c r="BF33" s="1526"/>
      <c r="BG33" s="1516"/>
      <c r="BH33" s="1553" t="s">
        <v>437</v>
      </c>
      <c r="BI33" s="1083"/>
      <c r="BJ33" s="1083"/>
      <c r="BK33" s="1547"/>
      <c r="BL33" s="1516"/>
      <c r="BM33" s="1553"/>
      <c r="BN33" s="1083"/>
      <c r="BO33" s="1615"/>
      <c r="BP33" s="1548"/>
      <c r="BQ33" s="1516"/>
      <c r="BR33" s="1553"/>
      <c r="BS33" s="1083"/>
      <c r="BT33" s="1608"/>
      <c r="BU33" s="1551" t="s">
        <v>1101</v>
      </c>
      <c r="BV33" s="1552"/>
      <c r="BW33" s="371" t="s">
        <v>932</v>
      </c>
      <c r="BX33" s="1526"/>
      <c r="BY33" s="1516"/>
      <c r="BZ33" s="1553" t="s">
        <v>437</v>
      </c>
      <c r="CA33" s="1083"/>
      <c r="CB33" s="1083"/>
      <c r="CC33" s="1547"/>
      <c r="CD33" s="1516"/>
      <c r="CE33" s="1553"/>
      <c r="CF33" s="1083"/>
      <c r="CG33" s="1615"/>
      <c r="CH33" s="1548"/>
      <c r="CI33" s="1516"/>
      <c r="CJ33" s="1553"/>
      <c r="CK33" s="1083"/>
      <c r="CL33" s="1608"/>
      <c r="CM33" s="1551" t="s">
        <v>1101</v>
      </c>
      <c r="CN33" s="1552"/>
      <c r="CO33" s="371" t="s">
        <v>932</v>
      </c>
      <c r="CP33" s="1526"/>
      <c r="CQ33" s="1516"/>
      <c r="CR33" s="1553" t="s">
        <v>437</v>
      </c>
      <c r="CS33" s="1083"/>
      <c r="CT33" s="1083"/>
      <c r="CU33" s="1547"/>
      <c r="CV33" s="1516"/>
      <c r="CW33" s="1553"/>
      <c r="CX33" s="1083"/>
      <c r="CY33" s="1615"/>
      <c r="CZ33" s="1548"/>
      <c r="DA33" s="1516"/>
      <c r="DB33" s="1553"/>
      <c r="DC33" s="1083"/>
      <c r="DD33" s="1608"/>
      <c r="DE33" s="1551" t="s">
        <v>1101</v>
      </c>
      <c r="DF33" s="1552"/>
      <c r="DG33" s="371" t="s">
        <v>932</v>
      </c>
      <c r="DH33" s="1526"/>
      <c r="DI33" s="1516"/>
      <c r="DJ33" s="1553" t="s">
        <v>437</v>
      </c>
      <c r="DK33" s="1083"/>
      <c r="DL33" s="1083"/>
      <c r="DM33" s="1547"/>
      <c r="DN33" s="1516"/>
      <c r="DO33" s="1553"/>
      <c r="DP33" s="1083"/>
      <c r="DQ33" s="1615"/>
      <c r="DR33" s="1548"/>
      <c r="DS33" s="1516"/>
      <c r="DT33" s="1553"/>
      <c r="DU33" s="1083"/>
      <c r="DV33" s="1608"/>
      <c r="DW33" s="1551" t="s">
        <v>1101</v>
      </c>
      <c r="DX33" s="1552"/>
      <c r="DY33" s="371" t="s">
        <v>932</v>
      </c>
      <c r="DZ33" s="1526"/>
      <c r="EA33" s="1516"/>
      <c r="EB33" s="1553" t="s">
        <v>437</v>
      </c>
      <c r="EC33" s="1083"/>
      <c r="ED33" s="1083"/>
      <c r="EE33" s="1547"/>
      <c r="EF33" s="1516"/>
      <c r="EG33" s="1553"/>
      <c r="EH33" s="1083"/>
      <c r="EI33" s="1615"/>
      <c r="EJ33" s="1548"/>
      <c r="EK33" s="1516"/>
      <c r="EL33" s="1553"/>
      <c r="EM33" s="1083"/>
      <c r="EN33" s="1608"/>
      <c r="EO33" s="1551" t="s">
        <v>1101</v>
      </c>
      <c r="EP33" s="1552"/>
      <c r="EQ33" s="371" t="s">
        <v>932</v>
      </c>
      <c r="ER33" s="1526"/>
      <c r="ES33" s="1516"/>
      <c r="ET33" s="1553" t="s">
        <v>437</v>
      </c>
      <c r="EU33" s="1083"/>
      <c r="EV33" s="1083"/>
      <c r="EW33" s="1547"/>
      <c r="EX33" s="1516"/>
      <c r="EY33" s="1553"/>
      <c r="EZ33" s="1083"/>
      <c r="FA33" s="1615"/>
      <c r="FB33" s="1548"/>
      <c r="FC33" s="1516"/>
      <c r="FD33" s="1553"/>
      <c r="FE33" s="1083"/>
      <c r="FF33" s="1608"/>
      <c r="FG33" s="1551" t="s">
        <v>1101</v>
      </c>
      <c r="FH33" s="1552"/>
      <c r="FI33" s="371" t="s">
        <v>932</v>
      </c>
      <c r="FJ33" s="1526"/>
      <c r="FK33" s="1516"/>
      <c r="FL33" s="1553" t="s">
        <v>437</v>
      </c>
      <c r="FM33" s="1083"/>
      <c r="FN33" s="1083"/>
      <c r="FO33" s="1547"/>
      <c r="FP33" s="1516"/>
      <c r="FQ33" s="1553"/>
      <c r="FR33" s="1083"/>
      <c r="FS33" s="1615"/>
      <c r="FT33" s="1548"/>
      <c r="FU33" s="1516"/>
      <c r="FV33" s="1553"/>
      <c r="FW33" s="1083"/>
      <c r="FX33" s="1608"/>
      <c r="FY33" s="1551" t="s">
        <v>1101</v>
      </c>
      <c r="FZ33" s="1552"/>
      <c r="GA33" s="371" t="s">
        <v>932</v>
      </c>
      <c r="GB33" s="1526"/>
      <c r="GC33" s="1516"/>
      <c r="GD33" s="1553" t="s">
        <v>437</v>
      </c>
      <c r="GE33" s="1083"/>
      <c r="GF33" s="1083"/>
      <c r="GG33" s="1547"/>
      <c r="GH33" s="1516"/>
      <c r="GI33" s="1553"/>
      <c r="GJ33" s="1083"/>
      <c r="GK33" s="1615"/>
      <c r="GL33" s="1548"/>
      <c r="GM33" s="1516"/>
      <c r="GN33" s="1553"/>
      <c r="GO33" s="1083"/>
      <c r="GP33" s="1608"/>
      <c r="GQ33" s="1551" t="s">
        <v>1101</v>
      </c>
      <c r="GR33" s="1552"/>
      <c r="GS33" s="371" t="s">
        <v>932</v>
      </c>
      <c r="GT33" s="1526"/>
      <c r="GU33" s="1516"/>
      <c r="GV33" s="1553" t="s">
        <v>437</v>
      </c>
      <c r="GW33" s="1083"/>
      <c r="GX33" s="1083"/>
      <c r="GY33" s="1547"/>
      <c r="GZ33" s="1516"/>
      <c r="HA33" s="1553"/>
      <c r="HB33" s="1083"/>
      <c r="HC33" s="1615"/>
      <c r="HD33" s="1548"/>
      <c r="HE33" s="1516"/>
      <c r="HF33" s="1553"/>
      <c r="HG33" s="1083"/>
      <c r="HH33" s="1608"/>
      <c r="HI33" s="1551" t="s">
        <v>1101</v>
      </c>
      <c r="HJ33" s="1552"/>
      <c r="HK33" s="371" t="s">
        <v>932</v>
      </c>
      <c r="HL33" s="1526"/>
      <c r="HM33" s="1516"/>
      <c r="HN33" s="1553" t="s">
        <v>437</v>
      </c>
      <c r="HO33" s="1083"/>
      <c r="HP33" s="1083"/>
      <c r="HQ33" s="1547"/>
      <c r="HR33" s="1516"/>
      <c r="HS33" s="1553"/>
      <c r="HT33" s="1083"/>
      <c r="HU33" s="1615"/>
      <c r="HV33" s="1548"/>
      <c r="HW33" s="1516"/>
      <c r="HX33" s="1553"/>
      <c r="HY33" s="1083"/>
      <c r="HZ33" s="1608"/>
      <c r="IA33" s="1551" t="s">
        <v>1101</v>
      </c>
      <c r="IB33" s="1552"/>
      <c r="IC33" s="371" t="s">
        <v>932</v>
      </c>
      <c r="ID33" s="1526"/>
      <c r="IE33" s="1516"/>
      <c r="IF33" s="1553" t="s">
        <v>437</v>
      </c>
      <c r="IG33" s="1083"/>
      <c r="IH33" s="1083"/>
      <c r="II33" s="1547"/>
      <c r="IJ33" s="1516"/>
      <c r="IK33" s="1553"/>
      <c r="IL33" s="1083"/>
      <c r="IM33" s="1615"/>
      <c r="IN33" s="1548"/>
      <c r="IO33" s="1516"/>
      <c r="IP33" s="1553"/>
      <c r="IQ33" s="1083"/>
      <c r="IR33" s="1608"/>
    </row>
    <row r="34" spans="1:252" ht="27.75" customHeight="1">
      <c r="A34" s="1551" t="s">
        <v>713</v>
      </c>
      <c r="B34" s="1552"/>
      <c r="C34" s="145" t="s">
        <v>891</v>
      </c>
      <c r="D34" s="1526"/>
      <c r="E34" s="1516"/>
      <c r="F34" s="1553" t="s">
        <v>721</v>
      </c>
      <c r="G34" s="1083"/>
      <c r="H34" s="1083"/>
      <c r="I34" s="1547"/>
      <c r="J34" s="1516"/>
      <c r="K34" s="1553"/>
      <c r="L34" s="1083"/>
      <c r="M34" s="1615"/>
      <c r="N34" s="1548"/>
      <c r="O34" s="1516"/>
      <c r="P34" s="1553"/>
      <c r="Q34" s="1083"/>
      <c r="R34" s="1608"/>
      <c r="S34" s="1551" t="s">
        <v>713</v>
      </c>
      <c r="T34" s="1552"/>
      <c r="U34" s="145" t="s">
        <v>891</v>
      </c>
      <c r="V34" s="1526"/>
      <c r="W34" s="1516"/>
      <c r="X34" s="1553" t="s">
        <v>721</v>
      </c>
      <c r="Y34" s="1083"/>
      <c r="Z34" s="1083"/>
      <c r="AA34" s="1547"/>
      <c r="AB34" s="1516"/>
      <c r="AC34" s="1553"/>
      <c r="AD34" s="1083"/>
      <c r="AE34" s="1615"/>
      <c r="AF34" s="1548"/>
      <c r="AG34" s="1516"/>
      <c r="AH34" s="1553"/>
      <c r="AI34" s="1083"/>
      <c r="AJ34" s="1608"/>
      <c r="AK34" s="1551" t="s">
        <v>713</v>
      </c>
      <c r="AL34" s="1552"/>
      <c r="AM34" s="145" t="s">
        <v>891</v>
      </c>
      <c r="AN34" s="1526"/>
      <c r="AO34" s="1516"/>
      <c r="AP34" s="1553" t="s">
        <v>721</v>
      </c>
      <c r="AQ34" s="1083"/>
      <c r="AR34" s="1083"/>
      <c r="AS34" s="1547"/>
      <c r="AT34" s="1516"/>
      <c r="AU34" s="1553"/>
      <c r="AV34" s="1083"/>
      <c r="AW34" s="1615"/>
      <c r="AX34" s="1548"/>
      <c r="AY34" s="1516"/>
      <c r="AZ34" s="1553"/>
      <c r="BA34" s="1083"/>
      <c r="BB34" s="1608"/>
      <c r="BC34" s="1551" t="s">
        <v>713</v>
      </c>
      <c r="BD34" s="1552"/>
      <c r="BE34" s="145" t="s">
        <v>891</v>
      </c>
      <c r="BF34" s="1526"/>
      <c r="BG34" s="1516"/>
      <c r="BH34" s="1553" t="s">
        <v>721</v>
      </c>
      <c r="BI34" s="1083"/>
      <c r="BJ34" s="1083"/>
      <c r="BK34" s="1547"/>
      <c r="BL34" s="1516"/>
      <c r="BM34" s="1553"/>
      <c r="BN34" s="1083"/>
      <c r="BO34" s="1615"/>
      <c r="BP34" s="1548"/>
      <c r="BQ34" s="1516"/>
      <c r="BR34" s="1553"/>
      <c r="BS34" s="1083"/>
      <c r="BT34" s="1608"/>
      <c r="BU34" s="1551" t="s">
        <v>713</v>
      </c>
      <c r="BV34" s="1552"/>
      <c r="BW34" s="145" t="s">
        <v>891</v>
      </c>
      <c r="BX34" s="1526"/>
      <c r="BY34" s="1516"/>
      <c r="BZ34" s="1553" t="s">
        <v>721</v>
      </c>
      <c r="CA34" s="1083"/>
      <c r="CB34" s="1083"/>
      <c r="CC34" s="1547"/>
      <c r="CD34" s="1516"/>
      <c r="CE34" s="1553"/>
      <c r="CF34" s="1083"/>
      <c r="CG34" s="1615"/>
      <c r="CH34" s="1548"/>
      <c r="CI34" s="1516"/>
      <c r="CJ34" s="1553"/>
      <c r="CK34" s="1083"/>
      <c r="CL34" s="1608"/>
      <c r="CM34" s="1551" t="s">
        <v>713</v>
      </c>
      <c r="CN34" s="1552"/>
      <c r="CO34" s="145" t="s">
        <v>891</v>
      </c>
      <c r="CP34" s="1526"/>
      <c r="CQ34" s="1516"/>
      <c r="CR34" s="1553" t="s">
        <v>721</v>
      </c>
      <c r="CS34" s="1083"/>
      <c r="CT34" s="1083"/>
      <c r="CU34" s="1547"/>
      <c r="CV34" s="1516"/>
      <c r="CW34" s="1553"/>
      <c r="CX34" s="1083"/>
      <c r="CY34" s="1615"/>
      <c r="CZ34" s="1548"/>
      <c r="DA34" s="1516"/>
      <c r="DB34" s="1553"/>
      <c r="DC34" s="1083"/>
      <c r="DD34" s="1608"/>
      <c r="DE34" s="1551" t="s">
        <v>713</v>
      </c>
      <c r="DF34" s="1552"/>
      <c r="DG34" s="145" t="s">
        <v>891</v>
      </c>
      <c r="DH34" s="1526"/>
      <c r="DI34" s="1516"/>
      <c r="DJ34" s="1553" t="s">
        <v>721</v>
      </c>
      <c r="DK34" s="1083"/>
      <c r="DL34" s="1083"/>
      <c r="DM34" s="1547"/>
      <c r="DN34" s="1516"/>
      <c r="DO34" s="1553"/>
      <c r="DP34" s="1083"/>
      <c r="DQ34" s="1615"/>
      <c r="DR34" s="1548"/>
      <c r="DS34" s="1516"/>
      <c r="DT34" s="1553"/>
      <c r="DU34" s="1083"/>
      <c r="DV34" s="1608"/>
      <c r="DW34" s="1551" t="s">
        <v>713</v>
      </c>
      <c r="DX34" s="1552"/>
      <c r="DY34" s="145" t="s">
        <v>891</v>
      </c>
      <c r="DZ34" s="1526"/>
      <c r="EA34" s="1516"/>
      <c r="EB34" s="1553" t="s">
        <v>721</v>
      </c>
      <c r="EC34" s="1083"/>
      <c r="ED34" s="1083"/>
      <c r="EE34" s="1547"/>
      <c r="EF34" s="1516"/>
      <c r="EG34" s="1553"/>
      <c r="EH34" s="1083"/>
      <c r="EI34" s="1615"/>
      <c r="EJ34" s="1548"/>
      <c r="EK34" s="1516"/>
      <c r="EL34" s="1553"/>
      <c r="EM34" s="1083"/>
      <c r="EN34" s="1608"/>
      <c r="EO34" s="1551" t="s">
        <v>713</v>
      </c>
      <c r="EP34" s="1552"/>
      <c r="EQ34" s="145" t="s">
        <v>891</v>
      </c>
      <c r="ER34" s="1526"/>
      <c r="ES34" s="1516"/>
      <c r="ET34" s="1553" t="s">
        <v>721</v>
      </c>
      <c r="EU34" s="1083"/>
      <c r="EV34" s="1083"/>
      <c r="EW34" s="1547"/>
      <c r="EX34" s="1516"/>
      <c r="EY34" s="1553"/>
      <c r="EZ34" s="1083"/>
      <c r="FA34" s="1615"/>
      <c r="FB34" s="1548"/>
      <c r="FC34" s="1516"/>
      <c r="FD34" s="1553"/>
      <c r="FE34" s="1083"/>
      <c r="FF34" s="1608"/>
      <c r="FG34" s="1551" t="s">
        <v>713</v>
      </c>
      <c r="FH34" s="1552"/>
      <c r="FI34" s="145" t="s">
        <v>891</v>
      </c>
      <c r="FJ34" s="1526"/>
      <c r="FK34" s="1516"/>
      <c r="FL34" s="1553" t="s">
        <v>721</v>
      </c>
      <c r="FM34" s="1083"/>
      <c r="FN34" s="1083"/>
      <c r="FO34" s="1547"/>
      <c r="FP34" s="1516"/>
      <c r="FQ34" s="1553"/>
      <c r="FR34" s="1083"/>
      <c r="FS34" s="1615"/>
      <c r="FT34" s="1548"/>
      <c r="FU34" s="1516"/>
      <c r="FV34" s="1553"/>
      <c r="FW34" s="1083"/>
      <c r="FX34" s="1608"/>
      <c r="FY34" s="1551" t="s">
        <v>713</v>
      </c>
      <c r="FZ34" s="1552"/>
      <c r="GA34" s="145" t="s">
        <v>891</v>
      </c>
      <c r="GB34" s="1526"/>
      <c r="GC34" s="1516"/>
      <c r="GD34" s="1553" t="s">
        <v>721</v>
      </c>
      <c r="GE34" s="1083"/>
      <c r="GF34" s="1083"/>
      <c r="GG34" s="1547"/>
      <c r="GH34" s="1516"/>
      <c r="GI34" s="1553"/>
      <c r="GJ34" s="1083"/>
      <c r="GK34" s="1615"/>
      <c r="GL34" s="1548"/>
      <c r="GM34" s="1516"/>
      <c r="GN34" s="1553"/>
      <c r="GO34" s="1083"/>
      <c r="GP34" s="1608"/>
      <c r="GQ34" s="1551" t="s">
        <v>713</v>
      </c>
      <c r="GR34" s="1552"/>
      <c r="GS34" s="145" t="s">
        <v>891</v>
      </c>
      <c r="GT34" s="1526"/>
      <c r="GU34" s="1516"/>
      <c r="GV34" s="1553" t="s">
        <v>721</v>
      </c>
      <c r="GW34" s="1083"/>
      <c r="GX34" s="1083"/>
      <c r="GY34" s="1547"/>
      <c r="GZ34" s="1516"/>
      <c r="HA34" s="1553"/>
      <c r="HB34" s="1083"/>
      <c r="HC34" s="1615"/>
      <c r="HD34" s="1548"/>
      <c r="HE34" s="1516"/>
      <c r="HF34" s="1553"/>
      <c r="HG34" s="1083"/>
      <c r="HH34" s="1608"/>
      <c r="HI34" s="1551" t="s">
        <v>713</v>
      </c>
      <c r="HJ34" s="1552"/>
      <c r="HK34" s="145" t="s">
        <v>891</v>
      </c>
      <c r="HL34" s="1526"/>
      <c r="HM34" s="1516"/>
      <c r="HN34" s="1553" t="s">
        <v>721</v>
      </c>
      <c r="HO34" s="1083"/>
      <c r="HP34" s="1083"/>
      <c r="HQ34" s="1547"/>
      <c r="HR34" s="1516"/>
      <c r="HS34" s="1553"/>
      <c r="HT34" s="1083"/>
      <c r="HU34" s="1615"/>
      <c r="HV34" s="1548"/>
      <c r="HW34" s="1516"/>
      <c r="HX34" s="1553"/>
      <c r="HY34" s="1083"/>
      <c r="HZ34" s="1608"/>
      <c r="IA34" s="1551" t="s">
        <v>713</v>
      </c>
      <c r="IB34" s="1552"/>
      <c r="IC34" s="145" t="s">
        <v>891</v>
      </c>
      <c r="ID34" s="1526"/>
      <c r="IE34" s="1516"/>
      <c r="IF34" s="1553" t="s">
        <v>721</v>
      </c>
      <c r="IG34" s="1083"/>
      <c r="IH34" s="1083"/>
      <c r="II34" s="1547"/>
      <c r="IJ34" s="1516"/>
      <c r="IK34" s="1553"/>
      <c r="IL34" s="1083"/>
      <c r="IM34" s="1615"/>
      <c r="IN34" s="1548"/>
      <c r="IO34" s="1516"/>
      <c r="IP34" s="1553"/>
      <c r="IQ34" s="1083"/>
      <c r="IR34" s="1608"/>
    </row>
    <row r="35" spans="1:252" ht="27.75" customHeight="1">
      <c r="A35" s="517" t="s">
        <v>351</v>
      </c>
      <c r="B35" s="464"/>
      <c r="C35" s="371" t="s">
        <v>932</v>
      </c>
      <c r="D35" s="1526"/>
      <c r="E35" s="1516"/>
      <c r="F35" s="1553" t="s">
        <v>238</v>
      </c>
      <c r="G35" s="1083"/>
      <c r="H35" s="1083"/>
      <c r="I35" s="1547"/>
      <c r="J35" s="1516"/>
      <c r="K35" s="1553"/>
      <c r="L35" s="1083"/>
      <c r="M35" s="1615"/>
      <c r="N35" s="1548"/>
      <c r="O35" s="1516"/>
      <c r="P35" s="1553"/>
      <c r="Q35" s="1083"/>
      <c r="R35" s="1608"/>
      <c r="S35" s="517" t="s">
        <v>351</v>
      </c>
      <c r="T35" s="464"/>
      <c r="U35" s="371" t="s">
        <v>932</v>
      </c>
      <c r="V35" s="1526"/>
      <c r="W35" s="1516"/>
      <c r="X35" s="1553" t="s">
        <v>238</v>
      </c>
      <c r="Y35" s="1083"/>
      <c r="Z35" s="1083"/>
      <c r="AA35" s="1547"/>
      <c r="AB35" s="1516"/>
      <c r="AC35" s="1553"/>
      <c r="AD35" s="1083"/>
      <c r="AE35" s="1615"/>
      <c r="AF35" s="1548"/>
      <c r="AG35" s="1516"/>
      <c r="AH35" s="1553"/>
      <c r="AI35" s="1083"/>
      <c r="AJ35" s="1608"/>
      <c r="AK35" s="517" t="s">
        <v>351</v>
      </c>
      <c r="AL35" s="464"/>
      <c r="AM35" s="371" t="s">
        <v>932</v>
      </c>
      <c r="AN35" s="1526"/>
      <c r="AO35" s="1516"/>
      <c r="AP35" s="1553" t="s">
        <v>238</v>
      </c>
      <c r="AQ35" s="1083"/>
      <c r="AR35" s="1083"/>
      <c r="AS35" s="1547"/>
      <c r="AT35" s="1516"/>
      <c r="AU35" s="1553"/>
      <c r="AV35" s="1083"/>
      <c r="AW35" s="1615"/>
      <c r="AX35" s="1548"/>
      <c r="AY35" s="1516"/>
      <c r="AZ35" s="1553"/>
      <c r="BA35" s="1083"/>
      <c r="BB35" s="1608"/>
      <c r="BC35" s="517" t="s">
        <v>351</v>
      </c>
      <c r="BD35" s="464"/>
      <c r="BE35" s="371" t="s">
        <v>932</v>
      </c>
      <c r="BF35" s="1526"/>
      <c r="BG35" s="1516"/>
      <c r="BH35" s="1553" t="s">
        <v>238</v>
      </c>
      <c r="BI35" s="1083"/>
      <c r="BJ35" s="1083"/>
      <c r="BK35" s="1547"/>
      <c r="BL35" s="1516"/>
      <c r="BM35" s="1553"/>
      <c r="BN35" s="1083"/>
      <c r="BO35" s="1615"/>
      <c r="BP35" s="1548"/>
      <c r="BQ35" s="1516"/>
      <c r="BR35" s="1553"/>
      <c r="BS35" s="1083"/>
      <c r="BT35" s="1608"/>
      <c r="BU35" s="517" t="s">
        <v>351</v>
      </c>
      <c r="BV35" s="464"/>
      <c r="BW35" s="371" t="s">
        <v>932</v>
      </c>
      <c r="BX35" s="1526"/>
      <c r="BY35" s="1516"/>
      <c r="BZ35" s="1553" t="s">
        <v>238</v>
      </c>
      <c r="CA35" s="1083"/>
      <c r="CB35" s="1083"/>
      <c r="CC35" s="1547"/>
      <c r="CD35" s="1516"/>
      <c r="CE35" s="1553"/>
      <c r="CF35" s="1083"/>
      <c r="CG35" s="1615"/>
      <c r="CH35" s="1548"/>
      <c r="CI35" s="1516"/>
      <c r="CJ35" s="1553"/>
      <c r="CK35" s="1083"/>
      <c r="CL35" s="1608"/>
      <c r="CM35" s="517" t="s">
        <v>351</v>
      </c>
      <c r="CN35" s="464"/>
      <c r="CO35" s="371" t="s">
        <v>932</v>
      </c>
      <c r="CP35" s="1526"/>
      <c r="CQ35" s="1516"/>
      <c r="CR35" s="1553" t="s">
        <v>238</v>
      </c>
      <c r="CS35" s="1083"/>
      <c r="CT35" s="1083"/>
      <c r="CU35" s="1547"/>
      <c r="CV35" s="1516"/>
      <c r="CW35" s="1553"/>
      <c r="CX35" s="1083"/>
      <c r="CY35" s="1615"/>
      <c r="CZ35" s="1548"/>
      <c r="DA35" s="1516"/>
      <c r="DB35" s="1553"/>
      <c r="DC35" s="1083"/>
      <c r="DD35" s="1608"/>
      <c r="DE35" s="517" t="s">
        <v>351</v>
      </c>
      <c r="DF35" s="464"/>
      <c r="DG35" s="371" t="s">
        <v>932</v>
      </c>
      <c r="DH35" s="1526"/>
      <c r="DI35" s="1516"/>
      <c r="DJ35" s="1553" t="s">
        <v>238</v>
      </c>
      <c r="DK35" s="1083"/>
      <c r="DL35" s="1083"/>
      <c r="DM35" s="1547"/>
      <c r="DN35" s="1516"/>
      <c r="DO35" s="1553"/>
      <c r="DP35" s="1083"/>
      <c r="DQ35" s="1615"/>
      <c r="DR35" s="1548"/>
      <c r="DS35" s="1516"/>
      <c r="DT35" s="1553"/>
      <c r="DU35" s="1083"/>
      <c r="DV35" s="1608"/>
      <c r="DW35" s="517" t="s">
        <v>351</v>
      </c>
      <c r="DX35" s="464"/>
      <c r="DY35" s="371" t="s">
        <v>932</v>
      </c>
      <c r="DZ35" s="1526"/>
      <c r="EA35" s="1516"/>
      <c r="EB35" s="1553" t="s">
        <v>238</v>
      </c>
      <c r="EC35" s="1083"/>
      <c r="ED35" s="1083"/>
      <c r="EE35" s="1547"/>
      <c r="EF35" s="1516"/>
      <c r="EG35" s="1553"/>
      <c r="EH35" s="1083"/>
      <c r="EI35" s="1615"/>
      <c r="EJ35" s="1548"/>
      <c r="EK35" s="1516"/>
      <c r="EL35" s="1553"/>
      <c r="EM35" s="1083"/>
      <c r="EN35" s="1608"/>
      <c r="EO35" s="517" t="s">
        <v>351</v>
      </c>
      <c r="EP35" s="464"/>
      <c r="EQ35" s="371" t="s">
        <v>932</v>
      </c>
      <c r="ER35" s="1526"/>
      <c r="ES35" s="1516"/>
      <c r="ET35" s="1553" t="s">
        <v>238</v>
      </c>
      <c r="EU35" s="1083"/>
      <c r="EV35" s="1083"/>
      <c r="EW35" s="1547"/>
      <c r="EX35" s="1516"/>
      <c r="EY35" s="1553"/>
      <c r="EZ35" s="1083"/>
      <c r="FA35" s="1615"/>
      <c r="FB35" s="1548"/>
      <c r="FC35" s="1516"/>
      <c r="FD35" s="1553"/>
      <c r="FE35" s="1083"/>
      <c r="FF35" s="1608"/>
      <c r="FG35" s="517" t="s">
        <v>351</v>
      </c>
      <c r="FH35" s="464"/>
      <c r="FI35" s="371" t="s">
        <v>932</v>
      </c>
      <c r="FJ35" s="1526"/>
      <c r="FK35" s="1516"/>
      <c r="FL35" s="1553" t="s">
        <v>238</v>
      </c>
      <c r="FM35" s="1083"/>
      <c r="FN35" s="1083"/>
      <c r="FO35" s="1547"/>
      <c r="FP35" s="1516"/>
      <c r="FQ35" s="1553"/>
      <c r="FR35" s="1083"/>
      <c r="FS35" s="1615"/>
      <c r="FT35" s="1548"/>
      <c r="FU35" s="1516"/>
      <c r="FV35" s="1553"/>
      <c r="FW35" s="1083"/>
      <c r="FX35" s="1608"/>
      <c r="FY35" s="517" t="s">
        <v>351</v>
      </c>
      <c r="FZ35" s="464"/>
      <c r="GA35" s="371" t="s">
        <v>932</v>
      </c>
      <c r="GB35" s="1526"/>
      <c r="GC35" s="1516"/>
      <c r="GD35" s="1553" t="s">
        <v>238</v>
      </c>
      <c r="GE35" s="1083"/>
      <c r="GF35" s="1083"/>
      <c r="GG35" s="1547"/>
      <c r="GH35" s="1516"/>
      <c r="GI35" s="1553"/>
      <c r="GJ35" s="1083"/>
      <c r="GK35" s="1615"/>
      <c r="GL35" s="1548"/>
      <c r="GM35" s="1516"/>
      <c r="GN35" s="1553"/>
      <c r="GO35" s="1083"/>
      <c r="GP35" s="1608"/>
      <c r="GQ35" s="517" t="s">
        <v>351</v>
      </c>
      <c r="GR35" s="464"/>
      <c r="GS35" s="371" t="s">
        <v>932</v>
      </c>
      <c r="GT35" s="1526"/>
      <c r="GU35" s="1516"/>
      <c r="GV35" s="1553" t="s">
        <v>238</v>
      </c>
      <c r="GW35" s="1083"/>
      <c r="GX35" s="1083"/>
      <c r="GY35" s="1547"/>
      <c r="GZ35" s="1516"/>
      <c r="HA35" s="1553"/>
      <c r="HB35" s="1083"/>
      <c r="HC35" s="1615"/>
      <c r="HD35" s="1548"/>
      <c r="HE35" s="1516"/>
      <c r="HF35" s="1553"/>
      <c r="HG35" s="1083"/>
      <c r="HH35" s="1608"/>
      <c r="HI35" s="517" t="s">
        <v>351</v>
      </c>
      <c r="HJ35" s="464"/>
      <c r="HK35" s="371" t="s">
        <v>932</v>
      </c>
      <c r="HL35" s="1526"/>
      <c r="HM35" s="1516"/>
      <c r="HN35" s="1553" t="s">
        <v>238</v>
      </c>
      <c r="HO35" s="1083"/>
      <c r="HP35" s="1083"/>
      <c r="HQ35" s="1547"/>
      <c r="HR35" s="1516"/>
      <c r="HS35" s="1553"/>
      <c r="HT35" s="1083"/>
      <c r="HU35" s="1615"/>
      <c r="HV35" s="1548"/>
      <c r="HW35" s="1516"/>
      <c r="HX35" s="1553"/>
      <c r="HY35" s="1083"/>
      <c r="HZ35" s="1608"/>
      <c r="IA35" s="517" t="s">
        <v>351</v>
      </c>
      <c r="IB35" s="464"/>
      <c r="IC35" s="371" t="s">
        <v>932</v>
      </c>
      <c r="ID35" s="1526"/>
      <c r="IE35" s="1516"/>
      <c r="IF35" s="1553" t="s">
        <v>238</v>
      </c>
      <c r="IG35" s="1083"/>
      <c r="IH35" s="1083"/>
      <c r="II35" s="1547"/>
      <c r="IJ35" s="1516"/>
      <c r="IK35" s="1553"/>
      <c r="IL35" s="1083"/>
      <c r="IM35" s="1615"/>
      <c r="IN35" s="1548"/>
      <c r="IO35" s="1516"/>
      <c r="IP35" s="1553"/>
      <c r="IQ35" s="1083"/>
      <c r="IR35" s="1608"/>
    </row>
    <row r="36" spans="1:252" ht="27.75" customHeight="1">
      <c r="A36" s="1551" t="s">
        <v>352</v>
      </c>
      <c r="B36" s="1552"/>
      <c r="C36" s="371" t="s">
        <v>932</v>
      </c>
      <c r="D36" s="1526"/>
      <c r="E36" s="1516"/>
      <c r="F36" s="1553" t="s">
        <v>350</v>
      </c>
      <c r="G36" s="1083"/>
      <c r="H36" s="1083"/>
      <c r="I36" s="1547"/>
      <c r="J36" s="1516"/>
      <c r="K36" s="1553"/>
      <c r="L36" s="1083"/>
      <c r="M36" s="1615"/>
      <c r="N36" s="1548"/>
      <c r="O36" s="1516"/>
      <c r="P36" s="1553"/>
      <c r="Q36" s="1083"/>
      <c r="R36" s="1608"/>
      <c r="S36" s="1551" t="s">
        <v>352</v>
      </c>
      <c r="T36" s="1552"/>
      <c r="U36" s="371" t="s">
        <v>932</v>
      </c>
      <c r="V36" s="1526"/>
      <c r="W36" s="1516"/>
      <c r="X36" s="1553" t="s">
        <v>350</v>
      </c>
      <c r="Y36" s="1083"/>
      <c r="Z36" s="1083"/>
      <c r="AA36" s="1547"/>
      <c r="AB36" s="1516"/>
      <c r="AC36" s="1553"/>
      <c r="AD36" s="1083"/>
      <c r="AE36" s="1615"/>
      <c r="AF36" s="1548"/>
      <c r="AG36" s="1516"/>
      <c r="AH36" s="1553"/>
      <c r="AI36" s="1083"/>
      <c r="AJ36" s="1608"/>
      <c r="AK36" s="1551" t="s">
        <v>352</v>
      </c>
      <c r="AL36" s="1552"/>
      <c r="AM36" s="371" t="s">
        <v>932</v>
      </c>
      <c r="AN36" s="1526"/>
      <c r="AO36" s="1516"/>
      <c r="AP36" s="1553" t="s">
        <v>350</v>
      </c>
      <c r="AQ36" s="1083"/>
      <c r="AR36" s="1083"/>
      <c r="AS36" s="1547"/>
      <c r="AT36" s="1516"/>
      <c r="AU36" s="1553"/>
      <c r="AV36" s="1083"/>
      <c r="AW36" s="1615"/>
      <c r="AX36" s="1548"/>
      <c r="AY36" s="1516"/>
      <c r="AZ36" s="1553"/>
      <c r="BA36" s="1083"/>
      <c r="BB36" s="1608"/>
      <c r="BC36" s="1551" t="s">
        <v>352</v>
      </c>
      <c r="BD36" s="1552"/>
      <c r="BE36" s="371" t="s">
        <v>932</v>
      </c>
      <c r="BF36" s="1526"/>
      <c r="BG36" s="1516"/>
      <c r="BH36" s="1553" t="s">
        <v>350</v>
      </c>
      <c r="BI36" s="1083"/>
      <c r="BJ36" s="1083"/>
      <c r="BK36" s="1547"/>
      <c r="BL36" s="1516"/>
      <c r="BM36" s="1553"/>
      <c r="BN36" s="1083"/>
      <c r="BO36" s="1615"/>
      <c r="BP36" s="1548"/>
      <c r="BQ36" s="1516"/>
      <c r="BR36" s="1553"/>
      <c r="BS36" s="1083"/>
      <c r="BT36" s="1608"/>
      <c r="BU36" s="1551" t="s">
        <v>352</v>
      </c>
      <c r="BV36" s="1552"/>
      <c r="BW36" s="371" t="s">
        <v>932</v>
      </c>
      <c r="BX36" s="1526"/>
      <c r="BY36" s="1516"/>
      <c r="BZ36" s="1553" t="s">
        <v>350</v>
      </c>
      <c r="CA36" s="1083"/>
      <c r="CB36" s="1083"/>
      <c r="CC36" s="1547"/>
      <c r="CD36" s="1516"/>
      <c r="CE36" s="1553"/>
      <c r="CF36" s="1083"/>
      <c r="CG36" s="1615"/>
      <c r="CH36" s="1548"/>
      <c r="CI36" s="1516"/>
      <c r="CJ36" s="1553"/>
      <c r="CK36" s="1083"/>
      <c r="CL36" s="1608"/>
      <c r="CM36" s="1551" t="s">
        <v>352</v>
      </c>
      <c r="CN36" s="1552"/>
      <c r="CO36" s="371" t="s">
        <v>932</v>
      </c>
      <c r="CP36" s="1526"/>
      <c r="CQ36" s="1516"/>
      <c r="CR36" s="1553" t="s">
        <v>350</v>
      </c>
      <c r="CS36" s="1083"/>
      <c r="CT36" s="1083"/>
      <c r="CU36" s="1547"/>
      <c r="CV36" s="1516"/>
      <c r="CW36" s="1553"/>
      <c r="CX36" s="1083"/>
      <c r="CY36" s="1615"/>
      <c r="CZ36" s="1548"/>
      <c r="DA36" s="1516"/>
      <c r="DB36" s="1553"/>
      <c r="DC36" s="1083"/>
      <c r="DD36" s="1608"/>
      <c r="DE36" s="1551" t="s">
        <v>352</v>
      </c>
      <c r="DF36" s="1552"/>
      <c r="DG36" s="371" t="s">
        <v>932</v>
      </c>
      <c r="DH36" s="1526"/>
      <c r="DI36" s="1516"/>
      <c r="DJ36" s="1553" t="s">
        <v>350</v>
      </c>
      <c r="DK36" s="1083"/>
      <c r="DL36" s="1083"/>
      <c r="DM36" s="1547"/>
      <c r="DN36" s="1516"/>
      <c r="DO36" s="1553"/>
      <c r="DP36" s="1083"/>
      <c r="DQ36" s="1615"/>
      <c r="DR36" s="1548"/>
      <c r="DS36" s="1516"/>
      <c r="DT36" s="1553"/>
      <c r="DU36" s="1083"/>
      <c r="DV36" s="1608"/>
      <c r="DW36" s="1551" t="s">
        <v>352</v>
      </c>
      <c r="DX36" s="1552"/>
      <c r="DY36" s="371" t="s">
        <v>932</v>
      </c>
      <c r="DZ36" s="1526"/>
      <c r="EA36" s="1516"/>
      <c r="EB36" s="1553" t="s">
        <v>350</v>
      </c>
      <c r="EC36" s="1083"/>
      <c r="ED36" s="1083"/>
      <c r="EE36" s="1547"/>
      <c r="EF36" s="1516"/>
      <c r="EG36" s="1553"/>
      <c r="EH36" s="1083"/>
      <c r="EI36" s="1615"/>
      <c r="EJ36" s="1548"/>
      <c r="EK36" s="1516"/>
      <c r="EL36" s="1553"/>
      <c r="EM36" s="1083"/>
      <c r="EN36" s="1608"/>
      <c r="EO36" s="1551" t="s">
        <v>352</v>
      </c>
      <c r="EP36" s="1552"/>
      <c r="EQ36" s="371" t="s">
        <v>932</v>
      </c>
      <c r="ER36" s="1526"/>
      <c r="ES36" s="1516"/>
      <c r="ET36" s="1553" t="s">
        <v>350</v>
      </c>
      <c r="EU36" s="1083"/>
      <c r="EV36" s="1083"/>
      <c r="EW36" s="1547"/>
      <c r="EX36" s="1516"/>
      <c r="EY36" s="1553"/>
      <c r="EZ36" s="1083"/>
      <c r="FA36" s="1615"/>
      <c r="FB36" s="1548"/>
      <c r="FC36" s="1516"/>
      <c r="FD36" s="1553"/>
      <c r="FE36" s="1083"/>
      <c r="FF36" s="1608"/>
      <c r="FG36" s="1551" t="s">
        <v>352</v>
      </c>
      <c r="FH36" s="1552"/>
      <c r="FI36" s="371" t="s">
        <v>932</v>
      </c>
      <c r="FJ36" s="1526"/>
      <c r="FK36" s="1516"/>
      <c r="FL36" s="1553" t="s">
        <v>350</v>
      </c>
      <c r="FM36" s="1083"/>
      <c r="FN36" s="1083"/>
      <c r="FO36" s="1547"/>
      <c r="FP36" s="1516"/>
      <c r="FQ36" s="1553"/>
      <c r="FR36" s="1083"/>
      <c r="FS36" s="1615"/>
      <c r="FT36" s="1548"/>
      <c r="FU36" s="1516"/>
      <c r="FV36" s="1553"/>
      <c r="FW36" s="1083"/>
      <c r="FX36" s="1608"/>
      <c r="FY36" s="1551" t="s">
        <v>352</v>
      </c>
      <c r="FZ36" s="1552"/>
      <c r="GA36" s="371" t="s">
        <v>932</v>
      </c>
      <c r="GB36" s="1526"/>
      <c r="GC36" s="1516"/>
      <c r="GD36" s="1553" t="s">
        <v>350</v>
      </c>
      <c r="GE36" s="1083"/>
      <c r="GF36" s="1083"/>
      <c r="GG36" s="1547"/>
      <c r="GH36" s="1516"/>
      <c r="GI36" s="1553"/>
      <c r="GJ36" s="1083"/>
      <c r="GK36" s="1615"/>
      <c r="GL36" s="1548"/>
      <c r="GM36" s="1516"/>
      <c r="GN36" s="1553"/>
      <c r="GO36" s="1083"/>
      <c r="GP36" s="1608"/>
      <c r="GQ36" s="1551" t="s">
        <v>352</v>
      </c>
      <c r="GR36" s="1552"/>
      <c r="GS36" s="371" t="s">
        <v>932</v>
      </c>
      <c r="GT36" s="1526"/>
      <c r="GU36" s="1516"/>
      <c r="GV36" s="1553" t="s">
        <v>350</v>
      </c>
      <c r="GW36" s="1083"/>
      <c r="GX36" s="1083"/>
      <c r="GY36" s="1547"/>
      <c r="GZ36" s="1516"/>
      <c r="HA36" s="1553"/>
      <c r="HB36" s="1083"/>
      <c r="HC36" s="1615"/>
      <c r="HD36" s="1548"/>
      <c r="HE36" s="1516"/>
      <c r="HF36" s="1553"/>
      <c r="HG36" s="1083"/>
      <c r="HH36" s="1608"/>
      <c r="HI36" s="1551" t="s">
        <v>352</v>
      </c>
      <c r="HJ36" s="1552"/>
      <c r="HK36" s="371" t="s">
        <v>932</v>
      </c>
      <c r="HL36" s="1526"/>
      <c r="HM36" s="1516"/>
      <c r="HN36" s="1553" t="s">
        <v>350</v>
      </c>
      <c r="HO36" s="1083"/>
      <c r="HP36" s="1083"/>
      <c r="HQ36" s="1547"/>
      <c r="HR36" s="1516"/>
      <c r="HS36" s="1553"/>
      <c r="HT36" s="1083"/>
      <c r="HU36" s="1615"/>
      <c r="HV36" s="1548"/>
      <c r="HW36" s="1516"/>
      <c r="HX36" s="1553"/>
      <c r="HY36" s="1083"/>
      <c r="HZ36" s="1608"/>
      <c r="IA36" s="1551" t="s">
        <v>352</v>
      </c>
      <c r="IB36" s="1552"/>
      <c r="IC36" s="371" t="s">
        <v>932</v>
      </c>
      <c r="ID36" s="1526"/>
      <c r="IE36" s="1516"/>
      <c r="IF36" s="1553" t="s">
        <v>350</v>
      </c>
      <c r="IG36" s="1083"/>
      <c r="IH36" s="1083"/>
      <c r="II36" s="1547"/>
      <c r="IJ36" s="1516"/>
      <c r="IK36" s="1553"/>
      <c r="IL36" s="1083"/>
      <c r="IM36" s="1615"/>
      <c r="IN36" s="1548"/>
      <c r="IO36" s="1516"/>
      <c r="IP36" s="1553"/>
      <c r="IQ36" s="1083"/>
      <c r="IR36" s="1608"/>
    </row>
    <row r="37" spans="1:252" ht="27.75" customHeight="1">
      <c r="A37" s="1551" t="s">
        <v>353</v>
      </c>
      <c r="B37" s="1552"/>
      <c r="C37" s="371" t="s">
        <v>932</v>
      </c>
      <c r="D37" s="1526"/>
      <c r="E37" s="1516"/>
      <c r="F37" s="1553" t="s">
        <v>440</v>
      </c>
      <c r="G37" s="1083"/>
      <c r="H37" s="1083"/>
      <c r="I37" s="1547"/>
      <c r="J37" s="1516"/>
      <c r="K37" s="1553"/>
      <c r="L37" s="1083"/>
      <c r="M37" s="1615"/>
      <c r="N37" s="1548"/>
      <c r="O37" s="1516"/>
      <c r="P37" s="1553"/>
      <c r="Q37" s="1083"/>
      <c r="R37" s="1608"/>
      <c r="S37" s="1551" t="s">
        <v>353</v>
      </c>
      <c r="T37" s="1552"/>
      <c r="U37" s="371" t="s">
        <v>932</v>
      </c>
      <c r="V37" s="1526"/>
      <c r="W37" s="1516"/>
      <c r="X37" s="1553" t="s">
        <v>440</v>
      </c>
      <c r="Y37" s="1083"/>
      <c r="Z37" s="1083"/>
      <c r="AA37" s="1547"/>
      <c r="AB37" s="1516"/>
      <c r="AC37" s="1553"/>
      <c r="AD37" s="1083"/>
      <c r="AE37" s="1615"/>
      <c r="AF37" s="1548"/>
      <c r="AG37" s="1516"/>
      <c r="AH37" s="1553"/>
      <c r="AI37" s="1083"/>
      <c r="AJ37" s="1608"/>
      <c r="AK37" s="1551" t="s">
        <v>353</v>
      </c>
      <c r="AL37" s="1552"/>
      <c r="AM37" s="371" t="s">
        <v>932</v>
      </c>
      <c r="AN37" s="1526"/>
      <c r="AO37" s="1516"/>
      <c r="AP37" s="1553" t="s">
        <v>440</v>
      </c>
      <c r="AQ37" s="1083"/>
      <c r="AR37" s="1083"/>
      <c r="AS37" s="1547"/>
      <c r="AT37" s="1516"/>
      <c r="AU37" s="1553"/>
      <c r="AV37" s="1083"/>
      <c r="AW37" s="1615"/>
      <c r="AX37" s="1548"/>
      <c r="AY37" s="1516"/>
      <c r="AZ37" s="1553"/>
      <c r="BA37" s="1083"/>
      <c r="BB37" s="1608"/>
      <c r="BC37" s="1551" t="s">
        <v>353</v>
      </c>
      <c r="BD37" s="1552"/>
      <c r="BE37" s="371" t="s">
        <v>932</v>
      </c>
      <c r="BF37" s="1526"/>
      <c r="BG37" s="1516"/>
      <c r="BH37" s="1553" t="s">
        <v>440</v>
      </c>
      <c r="BI37" s="1083"/>
      <c r="BJ37" s="1083"/>
      <c r="BK37" s="1547"/>
      <c r="BL37" s="1516"/>
      <c r="BM37" s="1553"/>
      <c r="BN37" s="1083"/>
      <c r="BO37" s="1615"/>
      <c r="BP37" s="1548"/>
      <c r="BQ37" s="1516"/>
      <c r="BR37" s="1553"/>
      <c r="BS37" s="1083"/>
      <c r="BT37" s="1608"/>
      <c r="BU37" s="1551" t="s">
        <v>353</v>
      </c>
      <c r="BV37" s="1552"/>
      <c r="BW37" s="371" t="s">
        <v>932</v>
      </c>
      <c r="BX37" s="1526"/>
      <c r="BY37" s="1516"/>
      <c r="BZ37" s="1553" t="s">
        <v>440</v>
      </c>
      <c r="CA37" s="1083"/>
      <c r="CB37" s="1083"/>
      <c r="CC37" s="1547"/>
      <c r="CD37" s="1516"/>
      <c r="CE37" s="1553"/>
      <c r="CF37" s="1083"/>
      <c r="CG37" s="1615"/>
      <c r="CH37" s="1548"/>
      <c r="CI37" s="1516"/>
      <c r="CJ37" s="1553"/>
      <c r="CK37" s="1083"/>
      <c r="CL37" s="1608"/>
      <c r="CM37" s="1551" t="s">
        <v>353</v>
      </c>
      <c r="CN37" s="1552"/>
      <c r="CO37" s="371" t="s">
        <v>932</v>
      </c>
      <c r="CP37" s="1526"/>
      <c r="CQ37" s="1516"/>
      <c r="CR37" s="1553" t="s">
        <v>440</v>
      </c>
      <c r="CS37" s="1083"/>
      <c r="CT37" s="1083"/>
      <c r="CU37" s="1547"/>
      <c r="CV37" s="1516"/>
      <c r="CW37" s="1553"/>
      <c r="CX37" s="1083"/>
      <c r="CY37" s="1615"/>
      <c r="CZ37" s="1548"/>
      <c r="DA37" s="1516"/>
      <c r="DB37" s="1553"/>
      <c r="DC37" s="1083"/>
      <c r="DD37" s="1608"/>
      <c r="DE37" s="1551" t="s">
        <v>353</v>
      </c>
      <c r="DF37" s="1552"/>
      <c r="DG37" s="371" t="s">
        <v>932</v>
      </c>
      <c r="DH37" s="1526"/>
      <c r="DI37" s="1516"/>
      <c r="DJ37" s="1553" t="s">
        <v>440</v>
      </c>
      <c r="DK37" s="1083"/>
      <c r="DL37" s="1083"/>
      <c r="DM37" s="1547"/>
      <c r="DN37" s="1516"/>
      <c r="DO37" s="1553"/>
      <c r="DP37" s="1083"/>
      <c r="DQ37" s="1615"/>
      <c r="DR37" s="1548"/>
      <c r="DS37" s="1516"/>
      <c r="DT37" s="1553"/>
      <c r="DU37" s="1083"/>
      <c r="DV37" s="1608"/>
      <c r="DW37" s="1551" t="s">
        <v>353</v>
      </c>
      <c r="DX37" s="1552"/>
      <c r="DY37" s="371" t="s">
        <v>932</v>
      </c>
      <c r="DZ37" s="1526"/>
      <c r="EA37" s="1516"/>
      <c r="EB37" s="1553" t="s">
        <v>440</v>
      </c>
      <c r="EC37" s="1083"/>
      <c r="ED37" s="1083"/>
      <c r="EE37" s="1547"/>
      <c r="EF37" s="1516"/>
      <c r="EG37" s="1553"/>
      <c r="EH37" s="1083"/>
      <c r="EI37" s="1615"/>
      <c r="EJ37" s="1548"/>
      <c r="EK37" s="1516"/>
      <c r="EL37" s="1553"/>
      <c r="EM37" s="1083"/>
      <c r="EN37" s="1608"/>
      <c r="EO37" s="1551" t="s">
        <v>353</v>
      </c>
      <c r="EP37" s="1552"/>
      <c r="EQ37" s="371" t="s">
        <v>932</v>
      </c>
      <c r="ER37" s="1526"/>
      <c r="ES37" s="1516"/>
      <c r="ET37" s="1553" t="s">
        <v>440</v>
      </c>
      <c r="EU37" s="1083"/>
      <c r="EV37" s="1083"/>
      <c r="EW37" s="1547"/>
      <c r="EX37" s="1516"/>
      <c r="EY37" s="1553"/>
      <c r="EZ37" s="1083"/>
      <c r="FA37" s="1615"/>
      <c r="FB37" s="1548"/>
      <c r="FC37" s="1516"/>
      <c r="FD37" s="1553"/>
      <c r="FE37" s="1083"/>
      <c r="FF37" s="1608"/>
      <c r="FG37" s="1551" t="s">
        <v>353</v>
      </c>
      <c r="FH37" s="1552"/>
      <c r="FI37" s="371" t="s">
        <v>932</v>
      </c>
      <c r="FJ37" s="1526"/>
      <c r="FK37" s="1516"/>
      <c r="FL37" s="1553" t="s">
        <v>440</v>
      </c>
      <c r="FM37" s="1083"/>
      <c r="FN37" s="1083"/>
      <c r="FO37" s="1547"/>
      <c r="FP37" s="1516"/>
      <c r="FQ37" s="1553"/>
      <c r="FR37" s="1083"/>
      <c r="FS37" s="1615"/>
      <c r="FT37" s="1548"/>
      <c r="FU37" s="1516"/>
      <c r="FV37" s="1553"/>
      <c r="FW37" s="1083"/>
      <c r="FX37" s="1608"/>
      <c r="FY37" s="1551" t="s">
        <v>353</v>
      </c>
      <c r="FZ37" s="1552"/>
      <c r="GA37" s="371" t="s">
        <v>932</v>
      </c>
      <c r="GB37" s="1526"/>
      <c r="GC37" s="1516"/>
      <c r="GD37" s="1553" t="s">
        <v>440</v>
      </c>
      <c r="GE37" s="1083"/>
      <c r="GF37" s="1083"/>
      <c r="GG37" s="1547"/>
      <c r="GH37" s="1516"/>
      <c r="GI37" s="1553"/>
      <c r="GJ37" s="1083"/>
      <c r="GK37" s="1615"/>
      <c r="GL37" s="1548"/>
      <c r="GM37" s="1516"/>
      <c r="GN37" s="1553"/>
      <c r="GO37" s="1083"/>
      <c r="GP37" s="1608"/>
      <c r="GQ37" s="1551" t="s">
        <v>353</v>
      </c>
      <c r="GR37" s="1552"/>
      <c r="GS37" s="371" t="s">
        <v>932</v>
      </c>
      <c r="GT37" s="1526"/>
      <c r="GU37" s="1516"/>
      <c r="GV37" s="1553" t="s">
        <v>440</v>
      </c>
      <c r="GW37" s="1083"/>
      <c r="GX37" s="1083"/>
      <c r="GY37" s="1547"/>
      <c r="GZ37" s="1516"/>
      <c r="HA37" s="1553"/>
      <c r="HB37" s="1083"/>
      <c r="HC37" s="1615"/>
      <c r="HD37" s="1548"/>
      <c r="HE37" s="1516"/>
      <c r="HF37" s="1553"/>
      <c r="HG37" s="1083"/>
      <c r="HH37" s="1608"/>
      <c r="HI37" s="1551" t="s">
        <v>353</v>
      </c>
      <c r="HJ37" s="1552"/>
      <c r="HK37" s="371" t="s">
        <v>932</v>
      </c>
      <c r="HL37" s="1526"/>
      <c r="HM37" s="1516"/>
      <c r="HN37" s="1553" t="s">
        <v>440</v>
      </c>
      <c r="HO37" s="1083"/>
      <c r="HP37" s="1083"/>
      <c r="HQ37" s="1547"/>
      <c r="HR37" s="1516"/>
      <c r="HS37" s="1553"/>
      <c r="HT37" s="1083"/>
      <c r="HU37" s="1615"/>
      <c r="HV37" s="1548"/>
      <c r="HW37" s="1516"/>
      <c r="HX37" s="1553"/>
      <c r="HY37" s="1083"/>
      <c r="HZ37" s="1608"/>
      <c r="IA37" s="1551" t="s">
        <v>353</v>
      </c>
      <c r="IB37" s="1552"/>
      <c r="IC37" s="371" t="s">
        <v>932</v>
      </c>
      <c r="ID37" s="1526"/>
      <c r="IE37" s="1516"/>
      <c r="IF37" s="1553" t="s">
        <v>440</v>
      </c>
      <c r="IG37" s="1083"/>
      <c r="IH37" s="1083"/>
      <c r="II37" s="1547"/>
      <c r="IJ37" s="1516"/>
      <c r="IK37" s="1553"/>
      <c r="IL37" s="1083"/>
      <c r="IM37" s="1615"/>
      <c r="IN37" s="1548"/>
      <c r="IO37" s="1516"/>
      <c r="IP37" s="1553"/>
      <c r="IQ37" s="1083"/>
      <c r="IR37" s="1608"/>
    </row>
    <row r="38" spans="1:252" ht="27.75" customHeight="1">
      <c r="A38" s="1514" t="s">
        <v>175</v>
      </c>
      <c r="B38" s="1515"/>
      <c r="C38" s="145" t="s">
        <v>215</v>
      </c>
      <c r="D38" s="1554"/>
      <c r="E38" s="1550"/>
      <c r="F38" s="1553" t="s">
        <v>216</v>
      </c>
      <c r="G38" s="1083"/>
      <c r="H38" s="1083"/>
      <c r="I38" s="1549"/>
      <c r="J38" s="1550"/>
      <c r="K38" s="1553"/>
      <c r="L38" s="1083"/>
      <c r="M38" s="1615"/>
      <c r="N38" s="1609"/>
      <c r="O38" s="1550"/>
      <c r="P38" s="1553"/>
      <c r="Q38" s="1083"/>
      <c r="R38" s="1608"/>
      <c r="S38" s="1514" t="s">
        <v>175</v>
      </c>
      <c r="T38" s="1515"/>
      <c r="U38" s="145" t="s">
        <v>215</v>
      </c>
      <c r="V38" s="1554"/>
      <c r="W38" s="1550"/>
      <c r="X38" s="1553" t="s">
        <v>216</v>
      </c>
      <c r="Y38" s="1083"/>
      <c r="Z38" s="1083"/>
      <c r="AA38" s="1549"/>
      <c r="AB38" s="1550"/>
      <c r="AC38" s="1553"/>
      <c r="AD38" s="1083"/>
      <c r="AE38" s="1615"/>
      <c r="AF38" s="1609"/>
      <c r="AG38" s="1550"/>
      <c r="AH38" s="1553"/>
      <c r="AI38" s="1083"/>
      <c r="AJ38" s="1608"/>
      <c r="AK38" s="1514" t="s">
        <v>175</v>
      </c>
      <c r="AL38" s="1515"/>
      <c r="AM38" s="145" t="s">
        <v>215</v>
      </c>
      <c r="AN38" s="1554"/>
      <c r="AO38" s="1550"/>
      <c r="AP38" s="1553" t="s">
        <v>216</v>
      </c>
      <c r="AQ38" s="1083"/>
      <c r="AR38" s="1083"/>
      <c r="AS38" s="1549"/>
      <c r="AT38" s="1550"/>
      <c r="AU38" s="1553"/>
      <c r="AV38" s="1083"/>
      <c r="AW38" s="1615"/>
      <c r="AX38" s="1609"/>
      <c r="AY38" s="1550"/>
      <c r="AZ38" s="1553"/>
      <c r="BA38" s="1083"/>
      <c r="BB38" s="1608"/>
      <c r="BC38" s="1514" t="s">
        <v>175</v>
      </c>
      <c r="BD38" s="1515"/>
      <c r="BE38" s="145" t="s">
        <v>215</v>
      </c>
      <c r="BF38" s="1554"/>
      <c r="BG38" s="1550"/>
      <c r="BH38" s="1553" t="s">
        <v>216</v>
      </c>
      <c r="BI38" s="1083"/>
      <c r="BJ38" s="1083"/>
      <c r="BK38" s="1549"/>
      <c r="BL38" s="1550"/>
      <c r="BM38" s="1553"/>
      <c r="BN38" s="1083"/>
      <c r="BO38" s="1615"/>
      <c r="BP38" s="1609"/>
      <c r="BQ38" s="1550"/>
      <c r="BR38" s="1553"/>
      <c r="BS38" s="1083"/>
      <c r="BT38" s="1608"/>
      <c r="BU38" s="1514" t="s">
        <v>175</v>
      </c>
      <c r="BV38" s="1515"/>
      <c r="BW38" s="145" t="s">
        <v>215</v>
      </c>
      <c r="BX38" s="1554"/>
      <c r="BY38" s="1550"/>
      <c r="BZ38" s="1553" t="s">
        <v>216</v>
      </c>
      <c r="CA38" s="1083"/>
      <c r="CB38" s="1083"/>
      <c r="CC38" s="1549"/>
      <c r="CD38" s="1550"/>
      <c r="CE38" s="1553"/>
      <c r="CF38" s="1083"/>
      <c r="CG38" s="1615"/>
      <c r="CH38" s="1609"/>
      <c r="CI38" s="1550"/>
      <c r="CJ38" s="1553"/>
      <c r="CK38" s="1083"/>
      <c r="CL38" s="1608"/>
      <c r="CM38" s="1514" t="s">
        <v>175</v>
      </c>
      <c r="CN38" s="1515"/>
      <c r="CO38" s="145" t="s">
        <v>215</v>
      </c>
      <c r="CP38" s="1554"/>
      <c r="CQ38" s="1550"/>
      <c r="CR38" s="1553" t="s">
        <v>216</v>
      </c>
      <c r="CS38" s="1083"/>
      <c r="CT38" s="1083"/>
      <c r="CU38" s="1549"/>
      <c r="CV38" s="1550"/>
      <c r="CW38" s="1553"/>
      <c r="CX38" s="1083"/>
      <c r="CY38" s="1615"/>
      <c r="CZ38" s="1609"/>
      <c r="DA38" s="1550"/>
      <c r="DB38" s="1553"/>
      <c r="DC38" s="1083"/>
      <c r="DD38" s="1608"/>
      <c r="DE38" s="1514" t="s">
        <v>175</v>
      </c>
      <c r="DF38" s="1515"/>
      <c r="DG38" s="145" t="s">
        <v>215</v>
      </c>
      <c r="DH38" s="1554"/>
      <c r="DI38" s="1550"/>
      <c r="DJ38" s="1553" t="s">
        <v>216</v>
      </c>
      <c r="DK38" s="1083"/>
      <c r="DL38" s="1083"/>
      <c r="DM38" s="1549"/>
      <c r="DN38" s="1550"/>
      <c r="DO38" s="1553"/>
      <c r="DP38" s="1083"/>
      <c r="DQ38" s="1615"/>
      <c r="DR38" s="1609"/>
      <c r="DS38" s="1550"/>
      <c r="DT38" s="1553"/>
      <c r="DU38" s="1083"/>
      <c r="DV38" s="1608"/>
      <c r="DW38" s="1514" t="s">
        <v>175</v>
      </c>
      <c r="DX38" s="1515"/>
      <c r="DY38" s="145" t="s">
        <v>215</v>
      </c>
      <c r="DZ38" s="1554"/>
      <c r="EA38" s="1550"/>
      <c r="EB38" s="1553" t="s">
        <v>216</v>
      </c>
      <c r="EC38" s="1083"/>
      <c r="ED38" s="1083"/>
      <c r="EE38" s="1549"/>
      <c r="EF38" s="1550"/>
      <c r="EG38" s="1553"/>
      <c r="EH38" s="1083"/>
      <c r="EI38" s="1615"/>
      <c r="EJ38" s="1609"/>
      <c r="EK38" s="1550"/>
      <c r="EL38" s="1553"/>
      <c r="EM38" s="1083"/>
      <c r="EN38" s="1608"/>
      <c r="EO38" s="1514" t="s">
        <v>175</v>
      </c>
      <c r="EP38" s="1515"/>
      <c r="EQ38" s="145" t="s">
        <v>215</v>
      </c>
      <c r="ER38" s="1554"/>
      <c r="ES38" s="1550"/>
      <c r="ET38" s="1553" t="s">
        <v>216</v>
      </c>
      <c r="EU38" s="1083"/>
      <c r="EV38" s="1083"/>
      <c r="EW38" s="1549"/>
      <c r="EX38" s="1550"/>
      <c r="EY38" s="1553"/>
      <c r="EZ38" s="1083"/>
      <c r="FA38" s="1615"/>
      <c r="FB38" s="1609"/>
      <c r="FC38" s="1550"/>
      <c r="FD38" s="1553"/>
      <c r="FE38" s="1083"/>
      <c r="FF38" s="1608"/>
      <c r="FG38" s="1514" t="s">
        <v>175</v>
      </c>
      <c r="FH38" s="1515"/>
      <c r="FI38" s="145" t="s">
        <v>215</v>
      </c>
      <c r="FJ38" s="1554"/>
      <c r="FK38" s="1550"/>
      <c r="FL38" s="1553" t="s">
        <v>216</v>
      </c>
      <c r="FM38" s="1083"/>
      <c r="FN38" s="1083"/>
      <c r="FO38" s="1549"/>
      <c r="FP38" s="1550"/>
      <c r="FQ38" s="1553"/>
      <c r="FR38" s="1083"/>
      <c r="FS38" s="1615"/>
      <c r="FT38" s="1609"/>
      <c r="FU38" s="1550"/>
      <c r="FV38" s="1553"/>
      <c r="FW38" s="1083"/>
      <c r="FX38" s="1608"/>
      <c r="FY38" s="1514" t="s">
        <v>175</v>
      </c>
      <c r="FZ38" s="1515"/>
      <c r="GA38" s="145" t="s">
        <v>215</v>
      </c>
      <c r="GB38" s="1554"/>
      <c r="GC38" s="1550"/>
      <c r="GD38" s="1553" t="s">
        <v>216</v>
      </c>
      <c r="GE38" s="1083"/>
      <c r="GF38" s="1083"/>
      <c r="GG38" s="1549"/>
      <c r="GH38" s="1550"/>
      <c r="GI38" s="1553"/>
      <c r="GJ38" s="1083"/>
      <c r="GK38" s="1615"/>
      <c r="GL38" s="1609"/>
      <c r="GM38" s="1550"/>
      <c r="GN38" s="1553"/>
      <c r="GO38" s="1083"/>
      <c r="GP38" s="1608"/>
      <c r="GQ38" s="1514" t="s">
        <v>175</v>
      </c>
      <c r="GR38" s="1515"/>
      <c r="GS38" s="145" t="s">
        <v>215</v>
      </c>
      <c r="GT38" s="1554"/>
      <c r="GU38" s="1550"/>
      <c r="GV38" s="1553" t="s">
        <v>216</v>
      </c>
      <c r="GW38" s="1083"/>
      <c r="GX38" s="1083"/>
      <c r="GY38" s="1549"/>
      <c r="GZ38" s="1550"/>
      <c r="HA38" s="1553"/>
      <c r="HB38" s="1083"/>
      <c r="HC38" s="1615"/>
      <c r="HD38" s="1609"/>
      <c r="HE38" s="1550"/>
      <c r="HF38" s="1553"/>
      <c r="HG38" s="1083"/>
      <c r="HH38" s="1608"/>
      <c r="HI38" s="1514" t="s">
        <v>175</v>
      </c>
      <c r="HJ38" s="1515"/>
      <c r="HK38" s="145" t="s">
        <v>215</v>
      </c>
      <c r="HL38" s="1554"/>
      <c r="HM38" s="1550"/>
      <c r="HN38" s="1553" t="s">
        <v>216</v>
      </c>
      <c r="HO38" s="1083"/>
      <c r="HP38" s="1083"/>
      <c r="HQ38" s="1549"/>
      <c r="HR38" s="1550"/>
      <c r="HS38" s="1553"/>
      <c r="HT38" s="1083"/>
      <c r="HU38" s="1615"/>
      <c r="HV38" s="1609"/>
      <c r="HW38" s="1550"/>
      <c r="HX38" s="1553"/>
      <c r="HY38" s="1083"/>
      <c r="HZ38" s="1608"/>
      <c r="IA38" s="1514" t="s">
        <v>175</v>
      </c>
      <c r="IB38" s="1515"/>
      <c r="IC38" s="145" t="s">
        <v>215</v>
      </c>
      <c r="ID38" s="1554"/>
      <c r="IE38" s="1550"/>
      <c r="IF38" s="1553" t="s">
        <v>216</v>
      </c>
      <c r="IG38" s="1083"/>
      <c r="IH38" s="1083"/>
      <c r="II38" s="1549"/>
      <c r="IJ38" s="1550"/>
      <c r="IK38" s="1553"/>
      <c r="IL38" s="1083"/>
      <c r="IM38" s="1615"/>
      <c r="IN38" s="1609"/>
      <c r="IO38" s="1550"/>
      <c r="IP38" s="1553"/>
      <c r="IQ38" s="1083"/>
      <c r="IR38" s="1608"/>
    </row>
    <row r="39" spans="1:252" ht="27.75" customHeight="1">
      <c r="A39" s="1514" t="s">
        <v>354</v>
      </c>
      <c r="B39" s="1515"/>
      <c r="C39" s="145" t="s">
        <v>218</v>
      </c>
      <c r="D39" s="1526"/>
      <c r="E39" s="1516"/>
      <c r="F39" s="145"/>
      <c r="G39" s="139" t="s">
        <v>656</v>
      </c>
      <c r="H39" s="139"/>
      <c r="I39" s="1547"/>
      <c r="J39" s="1516"/>
      <c r="K39" s="145"/>
      <c r="L39" s="139"/>
      <c r="M39" s="376"/>
      <c r="N39" s="1548"/>
      <c r="O39" s="1516"/>
      <c r="P39" s="145"/>
      <c r="Q39" s="139"/>
      <c r="R39" s="149"/>
      <c r="S39" s="1514" t="s">
        <v>217</v>
      </c>
      <c r="T39" s="1515"/>
      <c r="U39" s="145" t="s">
        <v>218</v>
      </c>
      <c r="V39" s="1526"/>
      <c r="W39" s="1516"/>
      <c r="X39" s="145"/>
      <c r="Y39" s="139" t="s">
        <v>656</v>
      </c>
      <c r="Z39" s="139"/>
      <c r="AA39" s="1547"/>
      <c r="AB39" s="1516"/>
      <c r="AC39" s="145"/>
      <c r="AD39" s="139"/>
      <c r="AE39" s="376"/>
      <c r="AF39" s="1548"/>
      <c r="AG39" s="1516"/>
      <c r="AH39" s="145"/>
      <c r="AI39" s="139"/>
      <c r="AJ39" s="149"/>
      <c r="AK39" s="1514" t="s">
        <v>217</v>
      </c>
      <c r="AL39" s="1515"/>
      <c r="AM39" s="145" t="s">
        <v>218</v>
      </c>
      <c r="AN39" s="1526"/>
      <c r="AO39" s="1516"/>
      <c r="AP39" s="145"/>
      <c r="AQ39" s="139" t="s">
        <v>656</v>
      </c>
      <c r="AR39" s="139"/>
      <c r="AS39" s="1547"/>
      <c r="AT39" s="1516"/>
      <c r="AU39" s="145"/>
      <c r="AV39" s="139"/>
      <c r="AW39" s="376"/>
      <c r="AX39" s="1548"/>
      <c r="AY39" s="1516"/>
      <c r="AZ39" s="145"/>
      <c r="BA39" s="139"/>
      <c r="BB39" s="149"/>
      <c r="BC39" s="1514" t="s">
        <v>217</v>
      </c>
      <c r="BD39" s="1515"/>
      <c r="BE39" s="145" t="s">
        <v>218</v>
      </c>
      <c r="BF39" s="1526"/>
      <c r="BG39" s="1516"/>
      <c r="BH39" s="145"/>
      <c r="BI39" s="139" t="s">
        <v>656</v>
      </c>
      <c r="BJ39" s="139"/>
      <c r="BK39" s="1547"/>
      <c r="BL39" s="1516"/>
      <c r="BM39" s="145"/>
      <c r="BN39" s="139"/>
      <c r="BO39" s="376"/>
      <c r="BP39" s="1548"/>
      <c r="BQ39" s="1516"/>
      <c r="BR39" s="145"/>
      <c r="BS39" s="139"/>
      <c r="BT39" s="149"/>
      <c r="BU39" s="1514" t="s">
        <v>217</v>
      </c>
      <c r="BV39" s="1515"/>
      <c r="BW39" s="145" t="s">
        <v>218</v>
      </c>
      <c r="BX39" s="1526"/>
      <c r="BY39" s="1516"/>
      <c r="BZ39" s="145"/>
      <c r="CA39" s="139" t="s">
        <v>656</v>
      </c>
      <c r="CB39" s="139"/>
      <c r="CC39" s="1547"/>
      <c r="CD39" s="1516"/>
      <c r="CE39" s="145"/>
      <c r="CF39" s="139"/>
      <c r="CG39" s="376"/>
      <c r="CH39" s="1548"/>
      <c r="CI39" s="1516"/>
      <c r="CJ39" s="145"/>
      <c r="CK39" s="139"/>
      <c r="CL39" s="149"/>
      <c r="CM39" s="1514" t="s">
        <v>217</v>
      </c>
      <c r="CN39" s="1515"/>
      <c r="CO39" s="145" t="s">
        <v>218</v>
      </c>
      <c r="CP39" s="1526"/>
      <c r="CQ39" s="1516"/>
      <c r="CR39" s="145"/>
      <c r="CS39" s="139" t="s">
        <v>656</v>
      </c>
      <c r="CT39" s="139"/>
      <c r="CU39" s="1547"/>
      <c r="CV39" s="1516"/>
      <c r="CW39" s="145"/>
      <c r="CX39" s="139"/>
      <c r="CY39" s="376"/>
      <c r="CZ39" s="1548"/>
      <c r="DA39" s="1516"/>
      <c r="DB39" s="145"/>
      <c r="DC39" s="139"/>
      <c r="DD39" s="149"/>
      <c r="DE39" s="1514" t="s">
        <v>217</v>
      </c>
      <c r="DF39" s="1515"/>
      <c r="DG39" s="145" t="s">
        <v>218</v>
      </c>
      <c r="DH39" s="1526"/>
      <c r="DI39" s="1516"/>
      <c r="DJ39" s="145"/>
      <c r="DK39" s="139" t="s">
        <v>656</v>
      </c>
      <c r="DL39" s="139"/>
      <c r="DM39" s="1547"/>
      <c r="DN39" s="1516"/>
      <c r="DO39" s="145"/>
      <c r="DP39" s="139"/>
      <c r="DQ39" s="376"/>
      <c r="DR39" s="1548"/>
      <c r="DS39" s="1516"/>
      <c r="DT39" s="145"/>
      <c r="DU39" s="139"/>
      <c r="DV39" s="149"/>
      <c r="DW39" s="1514" t="s">
        <v>217</v>
      </c>
      <c r="DX39" s="1515"/>
      <c r="DY39" s="145" t="s">
        <v>218</v>
      </c>
      <c r="DZ39" s="1526"/>
      <c r="EA39" s="1516"/>
      <c r="EB39" s="145"/>
      <c r="EC39" s="139" t="s">
        <v>656</v>
      </c>
      <c r="ED39" s="139"/>
      <c r="EE39" s="1547"/>
      <c r="EF39" s="1516"/>
      <c r="EG39" s="145"/>
      <c r="EH39" s="139"/>
      <c r="EI39" s="376"/>
      <c r="EJ39" s="1548"/>
      <c r="EK39" s="1516"/>
      <c r="EL39" s="145"/>
      <c r="EM39" s="139"/>
      <c r="EN39" s="149"/>
      <c r="EO39" s="1514" t="s">
        <v>217</v>
      </c>
      <c r="EP39" s="1515"/>
      <c r="EQ39" s="145" t="s">
        <v>218</v>
      </c>
      <c r="ER39" s="1526"/>
      <c r="ES39" s="1516"/>
      <c r="ET39" s="145"/>
      <c r="EU39" s="139" t="s">
        <v>656</v>
      </c>
      <c r="EV39" s="139"/>
      <c r="EW39" s="1547"/>
      <c r="EX39" s="1516"/>
      <c r="EY39" s="145"/>
      <c r="EZ39" s="139"/>
      <c r="FA39" s="376"/>
      <c r="FB39" s="1548"/>
      <c r="FC39" s="1516"/>
      <c r="FD39" s="145"/>
      <c r="FE39" s="139"/>
      <c r="FF39" s="149"/>
      <c r="FG39" s="1514" t="s">
        <v>217</v>
      </c>
      <c r="FH39" s="1515"/>
      <c r="FI39" s="145" t="s">
        <v>218</v>
      </c>
      <c r="FJ39" s="1526"/>
      <c r="FK39" s="1516"/>
      <c r="FL39" s="145"/>
      <c r="FM39" s="139" t="s">
        <v>656</v>
      </c>
      <c r="FN39" s="139"/>
      <c r="FO39" s="1547"/>
      <c r="FP39" s="1516"/>
      <c r="FQ39" s="145"/>
      <c r="FR39" s="139"/>
      <c r="FS39" s="376"/>
      <c r="FT39" s="1548"/>
      <c r="FU39" s="1516"/>
      <c r="FV39" s="145"/>
      <c r="FW39" s="139"/>
      <c r="FX39" s="149"/>
      <c r="FY39" s="1514" t="s">
        <v>217</v>
      </c>
      <c r="FZ39" s="1515"/>
      <c r="GA39" s="145" t="s">
        <v>218</v>
      </c>
      <c r="GB39" s="1526"/>
      <c r="GC39" s="1516"/>
      <c r="GD39" s="145"/>
      <c r="GE39" s="139" t="s">
        <v>656</v>
      </c>
      <c r="GF39" s="139"/>
      <c r="GG39" s="1547"/>
      <c r="GH39" s="1516"/>
      <c r="GI39" s="145"/>
      <c r="GJ39" s="139"/>
      <c r="GK39" s="376"/>
      <c r="GL39" s="1548"/>
      <c r="GM39" s="1516"/>
      <c r="GN39" s="145"/>
      <c r="GO39" s="139"/>
      <c r="GP39" s="149"/>
      <c r="GQ39" s="1514" t="s">
        <v>217</v>
      </c>
      <c r="GR39" s="1515"/>
      <c r="GS39" s="145" t="s">
        <v>218</v>
      </c>
      <c r="GT39" s="1526"/>
      <c r="GU39" s="1516"/>
      <c r="GV39" s="145"/>
      <c r="GW39" s="139" t="s">
        <v>656</v>
      </c>
      <c r="GX39" s="139"/>
      <c r="GY39" s="1547"/>
      <c r="GZ39" s="1516"/>
      <c r="HA39" s="145"/>
      <c r="HB39" s="139"/>
      <c r="HC39" s="376"/>
      <c r="HD39" s="1548"/>
      <c r="HE39" s="1516"/>
      <c r="HF39" s="145"/>
      <c r="HG39" s="139"/>
      <c r="HH39" s="149"/>
      <c r="HI39" s="1514" t="s">
        <v>217</v>
      </c>
      <c r="HJ39" s="1515"/>
      <c r="HK39" s="145" t="s">
        <v>218</v>
      </c>
      <c r="HL39" s="1526"/>
      <c r="HM39" s="1516"/>
      <c r="HN39" s="145"/>
      <c r="HO39" s="139" t="s">
        <v>656</v>
      </c>
      <c r="HP39" s="139"/>
      <c r="HQ39" s="1547"/>
      <c r="HR39" s="1516"/>
      <c r="HS39" s="145"/>
      <c r="HT39" s="139"/>
      <c r="HU39" s="376"/>
      <c r="HV39" s="1548"/>
      <c r="HW39" s="1516"/>
      <c r="HX39" s="145"/>
      <c r="HY39" s="139"/>
      <c r="HZ39" s="149"/>
      <c r="IA39" s="1514" t="s">
        <v>217</v>
      </c>
      <c r="IB39" s="1515"/>
      <c r="IC39" s="145" t="s">
        <v>218</v>
      </c>
      <c r="ID39" s="1526"/>
      <c r="IE39" s="1516"/>
      <c r="IF39" s="145"/>
      <c r="IG39" s="139" t="s">
        <v>656</v>
      </c>
      <c r="IH39" s="139"/>
      <c r="II39" s="1547"/>
      <c r="IJ39" s="1516"/>
      <c r="IK39" s="145"/>
      <c r="IL39" s="139"/>
      <c r="IM39" s="376"/>
      <c r="IN39" s="1548"/>
      <c r="IO39" s="1516"/>
      <c r="IP39" s="145"/>
      <c r="IQ39" s="139"/>
      <c r="IR39" s="149"/>
    </row>
    <row r="40" spans="1:252" ht="27.75" customHeight="1">
      <c r="A40" s="1514" t="s">
        <v>219</v>
      </c>
      <c r="B40" s="1515"/>
      <c r="C40" s="145" t="s">
        <v>218</v>
      </c>
      <c r="D40" s="1526"/>
      <c r="E40" s="1516"/>
      <c r="F40" s="145"/>
      <c r="G40" s="139" t="s">
        <v>656</v>
      </c>
      <c r="H40" s="139"/>
      <c r="I40" s="1547"/>
      <c r="J40" s="1516"/>
      <c r="K40" s="145"/>
      <c r="L40" s="139"/>
      <c r="M40" s="376"/>
      <c r="N40" s="1548"/>
      <c r="O40" s="1516"/>
      <c r="P40" s="145"/>
      <c r="Q40" s="139"/>
      <c r="R40" s="149"/>
      <c r="S40" s="1514" t="s">
        <v>219</v>
      </c>
      <c r="T40" s="1515"/>
      <c r="U40" s="145" t="s">
        <v>218</v>
      </c>
      <c r="V40" s="1526"/>
      <c r="W40" s="1516"/>
      <c r="X40" s="145"/>
      <c r="Y40" s="139" t="s">
        <v>656</v>
      </c>
      <c r="Z40" s="139"/>
      <c r="AA40" s="1547"/>
      <c r="AB40" s="1516"/>
      <c r="AC40" s="145"/>
      <c r="AD40" s="139"/>
      <c r="AE40" s="376"/>
      <c r="AF40" s="1548"/>
      <c r="AG40" s="1516"/>
      <c r="AH40" s="145"/>
      <c r="AI40" s="139"/>
      <c r="AJ40" s="149"/>
      <c r="AK40" s="1514" t="s">
        <v>219</v>
      </c>
      <c r="AL40" s="1515"/>
      <c r="AM40" s="145" t="s">
        <v>218</v>
      </c>
      <c r="AN40" s="1526"/>
      <c r="AO40" s="1516"/>
      <c r="AP40" s="145"/>
      <c r="AQ40" s="139" t="s">
        <v>656</v>
      </c>
      <c r="AR40" s="139"/>
      <c r="AS40" s="1547"/>
      <c r="AT40" s="1516"/>
      <c r="AU40" s="145"/>
      <c r="AV40" s="139"/>
      <c r="AW40" s="376"/>
      <c r="AX40" s="1548"/>
      <c r="AY40" s="1516"/>
      <c r="AZ40" s="145"/>
      <c r="BA40" s="139"/>
      <c r="BB40" s="149"/>
      <c r="BC40" s="1514" t="s">
        <v>219</v>
      </c>
      <c r="BD40" s="1515"/>
      <c r="BE40" s="145" t="s">
        <v>218</v>
      </c>
      <c r="BF40" s="1526"/>
      <c r="BG40" s="1516"/>
      <c r="BH40" s="145"/>
      <c r="BI40" s="139" t="s">
        <v>656</v>
      </c>
      <c r="BJ40" s="139"/>
      <c r="BK40" s="1547"/>
      <c r="BL40" s="1516"/>
      <c r="BM40" s="145"/>
      <c r="BN40" s="139"/>
      <c r="BO40" s="376"/>
      <c r="BP40" s="1548"/>
      <c r="BQ40" s="1516"/>
      <c r="BR40" s="145"/>
      <c r="BS40" s="139"/>
      <c r="BT40" s="149"/>
      <c r="BU40" s="1514" t="s">
        <v>219</v>
      </c>
      <c r="BV40" s="1515"/>
      <c r="BW40" s="145" t="s">
        <v>218</v>
      </c>
      <c r="BX40" s="1526"/>
      <c r="BY40" s="1516"/>
      <c r="BZ40" s="145"/>
      <c r="CA40" s="139" t="s">
        <v>656</v>
      </c>
      <c r="CB40" s="139"/>
      <c r="CC40" s="1547"/>
      <c r="CD40" s="1516"/>
      <c r="CE40" s="145"/>
      <c r="CF40" s="139"/>
      <c r="CG40" s="376"/>
      <c r="CH40" s="1548"/>
      <c r="CI40" s="1516"/>
      <c r="CJ40" s="145"/>
      <c r="CK40" s="139"/>
      <c r="CL40" s="149"/>
      <c r="CM40" s="1514" t="s">
        <v>219</v>
      </c>
      <c r="CN40" s="1515"/>
      <c r="CO40" s="145" t="s">
        <v>218</v>
      </c>
      <c r="CP40" s="1526"/>
      <c r="CQ40" s="1516"/>
      <c r="CR40" s="145"/>
      <c r="CS40" s="139" t="s">
        <v>656</v>
      </c>
      <c r="CT40" s="139"/>
      <c r="CU40" s="1547"/>
      <c r="CV40" s="1516"/>
      <c r="CW40" s="145"/>
      <c r="CX40" s="139"/>
      <c r="CY40" s="376"/>
      <c r="CZ40" s="1548"/>
      <c r="DA40" s="1516"/>
      <c r="DB40" s="145"/>
      <c r="DC40" s="139"/>
      <c r="DD40" s="149"/>
      <c r="DE40" s="1514" t="s">
        <v>219</v>
      </c>
      <c r="DF40" s="1515"/>
      <c r="DG40" s="145" t="s">
        <v>218</v>
      </c>
      <c r="DH40" s="1526"/>
      <c r="DI40" s="1516"/>
      <c r="DJ40" s="145"/>
      <c r="DK40" s="139" t="s">
        <v>656</v>
      </c>
      <c r="DL40" s="139"/>
      <c r="DM40" s="1547"/>
      <c r="DN40" s="1516"/>
      <c r="DO40" s="145"/>
      <c r="DP40" s="139"/>
      <c r="DQ40" s="376"/>
      <c r="DR40" s="1548"/>
      <c r="DS40" s="1516"/>
      <c r="DT40" s="145"/>
      <c r="DU40" s="139"/>
      <c r="DV40" s="149"/>
      <c r="DW40" s="1514" t="s">
        <v>219</v>
      </c>
      <c r="DX40" s="1515"/>
      <c r="DY40" s="145" t="s">
        <v>218</v>
      </c>
      <c r="DZ40" s="1526"/>
      <c r="EA40" s="1516"/>
      <c r="EB40" s="145"/>
      <c r="EC40" s="139" t="s">
        <v>656</v>
      </c>
      <c r="ED40" s="139"/>
      <c r="EE40" s="1547"/>
      <c r="EF40" s="1516"/>
      <c r="EG40" s="145"/>
      <c r="EH40" s="139"/>
      <c r="EI40" s="376"/>
      <c r="EJ40" s="1548"/>
      <c r="EK40" s="1516"/>
      <c r="EL40" s="145"/>
      <c r="EM40" s="139"/>
      <c r="EN40" s="149"/>
      <c r="EO40" s="1514" t="s">
        <v>219</v>
      </c>
      <c r="EP40" s="1515"/>
      <c r="EQ40" s="145" t="s">
        <v>218</v>
      </c>
      <c r="ER40" s="1526"/>
      <c r="ES40" s="1516"/>
      <c r="ET40" s="145"/>
      <c r="EU40" s="139" t="s">
        <v>656</v>
      </c>
      <c r="EV40" s="139"/>
      <c r="EW40" s="1547"/>
      <c r="EX40" s="1516"/>
      <c r="EY40" s="145"/>
      <c r="EZ40" s="139"/>
      <c r="FA40" s="376"/>
      <c r="FB40" s="1548"/>
      <c r="FC40" s="1516"/>
      <c r="FD40" s="145"/>
      <c r="FE40" s="139"/>
      <c r="FF40" s="149"/>
      <c r="FG40" s="1514" t="s">
        <v>219</v>
      </c>
      <c r="FH40" s="1515"/>
      <c r="FI40" s="145" t="s">
        <v>218</v>
      </c>
      <c r="FJ40" s="1526"/>
      <c r="FK40" s="1516"/>
      <c r="FL40" s="145"/>
      <c r="FM40" s="139" t="s">
        <v>656</v>
      </c>
      <c r="FN40" s="139"/>
      <c r="FO40" s="1547"/>
      <c r="FP40" s="1516"/>
      <c r="FQ40" s="145"/>
      <c r="FR40" s="139"/>
      <c r="FS40" s="376"/>
      <c r="FT40" s="1548"/>
      <c r="FU40" s="1516"/>
      <c r="FV40" s="145"/>
      <c r="FW40" s="139"/>
      <c r="FX40" s="149"/>
      <c r="FY40" s="1514" t="s">
        <v>219</v>
      </c>
      <c r="FZ40" s="1515"/>
      <c r="GA40" s="145" t="s">
        <v>218</v>
      </c>
      <c r="GB40" s="1526"/>
      <c r="GC40" s="1516"/>
      <c r="GD40" s="145"/>
      <c r="GE40" s="139" t="s">
        <v>656</v>
      </c>
      <c r="GF40" s="139"/>
      <c r="GG40" s="1547"/>
      <c r="GH40" s="1516"/>
      <c r="GI40" s="145"/>
      <c r="GJ40" s="139"/>
      <c r="GK40" s="376"/>
      <c r="GL40" s="1548"/>
      <c r="GM40" s="1516"/>
      <c r="GN40" s="145"/>
      <c r="GO40" s="139"/>
      <c r="GP40" s="149"/>
      <c r="GQ40" s="1514" t="s">
        <v>219</v>
      </c>
      <c r="GR40" s="1515"/>
      <c r="GS40" s="145" t="s">
        <v>218</v>
      </c>
      <c r="GT40" s="1526"/>
      <c r="GU40" s="1516"/>
      <c r="GV40" s="145"/>
      <c r="GW40" s="139" t="s">
        <v>656</v>
      </c>
      <c r="GX40" s="139"/>
      <c r="GY40" s="1547"/>
      <c r="GZ40" s="1516"/>
      <c r="HA40" s="145"/>
      <c r="HB40" s="139"/>
      <c r="HC40" s="376"/>
      <c r="HD40" s="1548"/>
      <c r="HE40" s="1516"/>
      <c r="HF40" s="145"/>
      <c r="HG40" s="139"/>
      <c r="HH40" s="149"/>
      <c r="HI40" s="1514" t="s">
        <v>219</v>
      </c>
      <c r="HJ40" s="1515"/>
      <c r="HK40" s="145" t="s">
        <v>218</v>
      </c>
      <c r="HL40" s="1526"/>
      <c r="HM40" s="1516"/>
      <c r="HN40" s="145"/>
      <c r="HO40" s="139" t="s">
        <v>656</v>
      </c>
      <c r="HP40" s="139"/>
      <c r="HQ40" s="1547"/>
      <c r="HR40" s="1516"/>
      <c r="HS40" s="145"/>
      <c r="HT40" s="139"/>
      <c r="HU40" s="376"/>
      <c r="HV40" s="1548"/>
      <c r="HW40" s="1516"/>
      <c r="HX40" s="145"/>
      <c r="HY40" s="139"/>
      <c r="HZ40" s="149"/>
      <c r="IA40" s="1514" t="s">
        <v>219</v>
      </c>
      <c r="IB40" s="1515"/>
      <c r="IC40" s="145" t="s">
        <v>218</v>
      </c>
      <c r="ID40" s="1526"/>
      <c r="IE40" s="1516"/>
      <c r="IF40" s="145"/>
      <c r="IG40" s="139" t="s">
        <v>656</v>
      </c>
      <c r="IH40" s="139"/>
      <c r="II40" s="1547"/>
      <c r="IJ40" s="1516"/>
      <c r="IK40" s="145"/>
      <c r="IL40" s="139"/>
      <c r="IM40" s="376"/>
      <c r="IN40" s="1548"/>
      <c r="IO40" s="1516"/>
      <c r="IP40" s="145"/>
      <c r="IQ40" s="139"/>
      <c r="IR40" s="149"/>
    </row>
    <row r="41" spans="1:252" ht="27.75" customHeight="1">
      <c r="A41" s="1514" t="s">
        <v>176</v>
      </c>
      <c r="B41" s="1515"/>
      <c r="C41" s="145" t="s">
        <v>177</v>
      </c>
      <c r="D41" s="1612"/>
      <c r="E41" s="1613"/>
      <c r="F41" s="1083"/>
      <c r="G41" s="1083"/>
      <c r="H41" s="1083"/>
      <c r="I41" s="1614"/>
      <c r="J41" s="1613"/>
      <c r="K41" s="1083"/>
      <c r="L41" s="1083"/>
      <c r="M41" s="1615"/>
      <c r="N41" s="1613"/>
      <c r="O41" s="1613"/>
      <c r="P41" s="1083"/>
      <c r="Q41" s="1083"/>
      <c r="R41" s="1608"/>
      <c r="S41" s="1514" t="s">
        <v>176</v>
      </c>
      <c r="T41" s="1515"/>
      <c r="U41" s="145" t="s">
        <v>177</v>
      </c>
      <c r="V41" s="1612"/>
      <c r="W41" s="1613"/>
      <c r="X41" s="1083"/>
      <c r="Y41" s="1083"/>
      <c r="Z41" s="1083"/>
      <c r="AA41" s="1614"/>
      <c r="AB41" s="1613"/>
      <c r="AC41" s="1083"/>
      <c r="AD41" s="1083"/>
      <c r="AE41" s="1615"/>
      <c r="AF41" s="1613"/>
      <c r="AG41" s="1613"/>
      <c r="AH41" s="1083"/>
      <c r="AI41" s="1083"/>
      <c r="AJ41" s="1608"/>
      <c r="AK41" s="1514" t="s">
        <v>176</v>
      </c>
      <c r="AL41" s="1515"/>
      <c r="AM41" s="145" t="s">
        <v>177</v>
      </c>
      <c r="AN41" s="1612"/>
      <c r="AO41" s="1613"/>
      <c r="AP41" s="1083"/>
      <c r="AQ41" s="1083"/>
      <c r="AR41" s="1083"/>
      <c r="AS41" s="1614"/>
      <c r="AT41" s="1613"/>
      <c r="AU41" s="1083"/>
      <c r="AV41" s="1083"/>
      <c r="AW41" s="1615"/>
      <c r="AX41" s="1613"/>
      <c r="AY41" s="1613"/>
      <c r="AZ41" s="1083"/>
      <c r="BA41" s="1083"/>
      <c r="BB41" s="1608"/>
      <c r="BC41" s="1514" t="s">
        <v>176</v>
      </c>
      <c r="BD41" s="1515"/>
      <c r="BE41" s="145" t="s">
        <v>177</v>
      </c>
      <c r="BF41" s="1612"/>
      <c r="BG41" s="1613"/>
      <c r="BH41" s="1083"/>
      <c r="BI41" s="1083"/>
      <c r="BJ41" s="1083"/>
      <c r="BK41" s="1614"/>
      <c r="BL41" s="1613"/>
      <c r="BM41" s="1083"/>
      <c r="BN41" s="1083"/>
      <c r="BO41" s="1615"/>
      <c r="BP41" s="1613"/>
      <c r="BQ41" s="1613"/>
      <c r="BR41" s="1083"/>
      <c r="BS41" s="1083"/>
      <c r="BT41" s="1608"/>
      <c r="BU41" s="1514" t="s">
        <v>176</v>
      </c>
      <c r="BV41" s="1515"/>
      <c r="BW41" s="145" t="s">
        <v>177</v>
      </c>
      <c r="BX41" s="1612"/>
      <c r="BY41" s="1613"/>
      <c r="BZ41" s="1083"/>
      <c r="CA41" s="1083"/>
      <c r="CB41" s="1083"/>
      <c r="CC41" s="1614"/>
      <c r="CD41" s="1613"/>
      <c r="CE41" s="1083"/>
      <c r="CF41" s="1083"/>
      <c r="CG41" s="1615"/>
      <c r="CH41" s="1613"/>
      <c r="CI41" s="1613"/>
      <c r="CJ41" s="1083"/>
      <c r="CK41" s="1083"/>
      <c r="CL41" s="1608"/>
      <c r="CM41" s="1514" t="s">
        <v>176</v>
      </c>
      <c r="CN41" s="1515"/>
      <c r="CO41" s="145" t="s">
        <v>177</v>
      </c>
      <c r="CP41" s="1612"/>
      <c r="CQ41" s="1613"/>
      <c r="CR41" s="1083"/>
      <c r="CS41" s="1083"/>
      <c r="CT41" s="1083"/>
      <c r="CU41" s="1614"/>
      <c r="CV41" s="1613"/>
      <c r="CW41" s="1083"/>
      <c r="CX41" s="1083"/>
      <c r="CY41" s="1615"/>
      <c r="CZ41" s="1613"/>
      <c r="DA41" s="1613"/>
      <c r="DB41" s="1083"/>
      <c r="DC41" s="1083"/>
      <c r="DD41" s="1608"/>
      <c r="DE41" s="1514" t="s">
        <v>176</v>
      </c>
      <c r="DF41" s="1515"/>
      <c r="DG41" s="145" t="s">
        <v>177</v>
      </c>
      <c r="DH41" s="1612"/>
      <c r="DI41" s="1613"/>
      <c r="DJ41" s="1083"/>
      <c r="DK41" s="1083"/>
      <c r="DL41" s="1083"/>
      <c r="DM41" s="1614"/>
      <c r="DN41" s="1613"/>
      <c r="DO41" s="1083"/>
      <c r="DP41" s="1083"/>
      <c r="DQ41" s="1615"/>
      <c r="DR41" s="1613"/>
      <c r="DS41" s="1613"/>
      <c r="DT41" s="1083"/>
      <c r="DU41" s="1083"/>
      <c r="DV41" s="1608"/>
      <c r="DW41" s="1514" t="s">
        <v>176</v>
      </c>
      <c r="DX41" s="1515"/>
      <c r="DY41" s="145" t="s">
        <v>177</v>
      </c>
      <c r="DZ41" s="1612"/>
      <c r="EA41" s="1613"/>
      <c r="EB41" s="1083"/>
      <c r="EC41" s="1083"/>
      <c r="ED41" s="1083"/>
      <c r="EE41" s="1614"/>
      <c r="EF41" s="1613"/>
      <c r="EG41" s="1083"/>
      <c r="EH41" s="1083"/>
      <c r="EI41" s="1615"/>
      <c r="EJ41" s="1613"/>
      <c r="EK41" s="1613"/>
      <c r="EL41" s="1083"/>
      <c r="EM41" s="1083"/>
      <c r="EN41" s="1608"/>
      <c r="EO41" s="1514" t="s">
        <v>176</v>
      </c>
      <c r="EP41" s="1515"/>
      <c r="EQ41" s="145" t="s">
        <v>177</v>
      </c>
      <c r="ER41" s="1612"/>
      <c r="ES41" s="1613"/>
      <c r="ET41" s="1083"/>
      <c r="EU41" s="1083"/>
      <c r="EV41" s="1083"/>
      <c r="EW41" s="1614"/>
      <c r="EX41" s="1613"/>
      <c r="EY41" s="1083"/>
      <c r="EZ41" s="1083"/>
      <c r="FA41" s="1615"/>
      <c r="FB41" s="1613"/>
      <c r="FC41" s="1613"/>
      <c r="FD41" s="1083"/>
      <c r="FE41" s="1083"/>
      <c r="FF41" s="1608"/>
      <c r="FG41" s="1514" t="s">
        <v>176</v>
      </c>
      <c r="FH41" s="1515"/>
      <c r="FI41" s="145" t="s">
        <v>177</v>
      </c>
      <c r="FJ41" s="1612"/>
      <c r="FK41" s="1613"/>
      <c r="FL41" s="1083"/>
      <c r="FM41" s="1083"/>
      <c r="FN41" s="1083"/>
      <c r="FO41" s="1614"/>
      <c r="FP41" s="1613"/>
      <c r="FQ41" s="1083"/>
      <c r="FR41" s="1083"/>
      <c r="FS41" s="1615"/>
      <c r="FT41" s="1613"/>
      <c r="FU41" s="1613"/>
      <c r="FV41" s="1083"/>
      <c r="FW41" s="1083"/>
      <c r="FX41" s="1608"/>
      <c r="FY41" s="1514" t="s">
        <v>176</v>
      </c>
      <c r="FZ41" s="1515"/>
      <c r="GA41" s="145" t="s">
        <v>177</v>
      </c>
      <c r="GB41" s="1612"/>
      <c r="GC41" s="1613"/>
      <c r="GD41" s="1083"/>
      <c r="GE41" s="1083"/>
      <c r="GF41" s="1083"/>
      <c r="GG41" s="1614"/>
      <c r="GH41" s="1613"/>
      <c r="GI41" s="1083"/>
      <c r="GJ41" s="1083"/>
      <c r="GK41" s="1615"/>
      <c r="GL41" s="1613"/>
      <c r="GM41" s="1613"/>
      <c r="GN41" s="1083"/>
      <c r="GO41" s="1083"/>
      <c r="GP41" s="1608"/>
      <c r="GQ41" s="1514" t="s">
        <v>176</v>
      </c>
      <c r="GR41" s="1515"/>
      <c r="GS41" s="145" t="s">
        <v>177</v>
      </c>
      <c r="GT41" s="1612"/>
      <c r="GU41" s="1613"/>
      <c r="GV41" s="1083"/>
      <c r="GW41" s="1083"/>
      <c r="GX41" s="1083"/>
      <c r="GY41" s="1614"/>
      <c r="GZ41" s="1613"/>
      <c r="HA41" s="1083"/>
      <c r="HB41" s="1083"/>
      <c r="HC41" s="1615"/>
      <c r="HD41" s="1613"/>
      <c r="HE41" s="1613"/>
      <c r="HF41" s="1083"/>
      <c r="HG41" s="1083"/>
      <c r="HH41" s="1608"/>
      <c r="HI41" s="1514" t="s">
        <v>176</v>
      </c>
      <c r="HJ41" s="1515"/>
      <c r="HK41" s="145" t="s">
        <v>177</v>
      </c>
      <c r="HL41" s="1612"/>
      <c r="HM41" s="1613"/>
      <c r="HN41" s="1083"/>
      <c r="HO41" s="1083"/>
      <c r="HP41" s="1083"/>
      <c r="HQ41" s="1614"/>
      <c r="HR41" s="1613"/>
      <c r="HS41" s="1083"/>
      <c r="HT41" s="1083"/>
      <c r="HU41" s="1615"/>
      <c r="HV41" s="1613"/>
      <c r="HW41" s="1613"/>
      <c r="HX41" s="1083"/>
      <c r="HY41" s="1083"/>
      <c r="HZ41" s="1608"/>
      <c r="IA41" s="1514" t="s">
        <v>176</v>
      </c>
      <c r="IB41" s="1515"/>
      <c r="IC41" s="145" t="s">
        <v>177</v>
      </c>
      <c r="ID41" s="1612"/>
      <c r="IE41" s="1613"/>
      <c r="IF41" s="1083"/>
      <c r="IG41" s="1083"/>
      <c r="IH41" s="1083"/>
      <c r="II41" s="1614"/>
      <c r="IJ41" s="1613"/>
      <c r="IK41" s="1083"/>
      <c r="IL41" s="1083"/>
      <c r="IM41" s="1615"/>
      <c r="IN41" s="1613"/>
      <c r="IO41" s="1613"/>
      <c r="IP41" s="1083"/>
      <c r="IQ41" s="1083"/>
      <c r="IR41" s="1608"/>
    </row>
    <row r="42" spans="1:252" ht="27.75" customHeight="1" thickBot="1">
      <c r="A42" s="1522" t="s">
        <v>178</v>
      </c>
      <c r="B42" s="1523"/>
      <c r="C42" s="295" t="s">
        <v>179</v>
      </c>
      <c r="D42" s="1524"/>
      <c r="E42" s="1525"/>
      <c r="F42" s="1129"/>
      <c r="G42" s="1129"/>
      <c r="H42" s="1129"/>
      <c r="I42" s="1527"/>
      <c r="J42" s="1525"/>
      <c r="K42" s="1129"/>
      <c r="L42" s="1129"/>
      <c r="M42" s="1528"/>
      <c r="N42" s="1525"/>
      <c r="O42" s="1525"/>
      <c r="P42" s="1129"/>
      <c r="Q42" s="1129"/>
      <c r="R42" s="1529"/>
      <c r="S42" s="1522" t="s">
        <v>178</v>
      </c>
      <c r="T42" s="1523"/>
      <c r="U42" s="295" t="s">
        <v>179</v>
      </c>
      <c r="V42" s="1524"/>
      <c r="W42" s="1525"/>
      <c r="X42" s="1129"/>
      <c r="Y42" s="1129"/>
      <c r="Z42" s="1129"/>
      <c r="AA42" s="1527"/>
      <c r="AB42" s="1525"/>
      <c r="AC42" s="1129"/>
      <c r="AD42" s="1129"/>
      <c r="AE42" s="1528"/>
      <c r="AF42" s="1525"/>
      <c r="AG42" s="1525"/>
      <c r="AH42" s="1129"/>
      <c r="AI42" s="1129"/>
      <c r="AJ42" s="1529"/>
      <c r="AK42" s="1522" t="s">
        <v>178</v>
      </c>
      <c r="AL42" s="1523"/>
      <c r="AM42" s="295" t="s">
        <v>179</v>
      </c>
      <c r="AN42" s="1524"/>
      <c r="AO42" s="1525"/>
      <c r="AP42" s="1129"/>
      <c r="AQ42" s="1129"/>
      <c r="AR42" s="1129"/>
      <c r="AS42" s="1527"/>
      <c r="AT42" s="1525"/>
      <c r="AU42" s="1129"/>
      <c r="AV42" s="1129"/>
      <c r="AW42" s="1528"/>
      <c r="AX42" s="1525"/>
      <c r="AY42" s="1525"/>
      <c r="AZ42" s="1129"/>
      <c r="BA42" s="1129"/>
      <c r="BB42" s="1529"/>
      <c r="BC42" s="1522" t="s">
        <v>178</v>
      </c>
      <c r="BD42" s="1523"/>
      <c r="BE42" s="295" t="s">
        <v>179</v>
      </c>
      <c r="BF42" s="1524"/>
      <c r="BG42" s="1525"/>
      <c r="BH42" s="1129"/>
      <c r="BI42" s="1129"/>
      <c r="BJ42" s="1129"/>
      <c r="BK42" s="1527"/>
      <c r="BL42" s="1525"/>
      <c r="BM42" s="1129"/>
      <c r="BN42" s="1129"/>
      <c r="BO42" s="1528"/>
      <c r="BP42" s="1525"/>
      <c r="BQ42" s="1525"/>
      <c r="BR42" s="1129"/>
      <c r="BS42" s="1129"/>
      <c r="BT42" s="1529"/>
      <c r="BU42" s="1522" t="s">
        <v>178</v>
      </c>
      <c r="BV42" s="1523"/>
      <c r="BW42" s="295" t="s">
        <v>179</v>
      </c>
      <c r="BX42" s="1524"/>
      <c r="BY42" s="1525"/>
      <c r="BZ42" s="1129"/>
      <c r="CA42" s="1129"/>
      <c r="CB42" s="1129"/>
      <c r="CC42" s="1527"/>
      <c r="CD42" s="1525"/>
      <c r="CE42" s="1129"/>
      <c r="CF42" s="1129"/>
      <c r="CG42" s="1528"/>
      <c r="CH42" s="1525"/>
      <c r="CI42" s="1525"/>
      <c r="CJ42" s="1129"/>
      <c r="CK42" s="1129"/>
      <c r="CL42" s="1529"/>
      <c r="CM42" s="1522" t="s">
        <v>178</v>
      </c>
      <c r="CN42" s="1523"/>
      <c r="CO42" s="295" t="s">
        <v>179</v>
      </c>
      <c r="CP42" s="1524"/>
      <c r="CQ42" s="1525"/>
      <c r="CR42" s="1129"/>
      <c r="CS42" s="1129"/>
      <c r="CT42" s="1129"/>
      <c r="CU42" s="1527"/>
      <c r="CV42" s="1525"/>
      <c r="CW42" s="1129"/>
      <c r="CX42" s="1129"/>
      <c r="CY42" s="1528"/>
      <c r="CZ42" s="1525"/>
      <c r="DA42" s="1525"/>
      <c r="DB42" s="1129"/>
      <c r="DC42" s="1129"/>
      <c r="DD42" s="1529"/>
      <c r="DE42" s="1522" t="s">
        <v>178</v>
      </c>
      <c r="DF42" s="1523"/>
      <c r="DG42" s="295" t="s">
        <v>179</v>
      </c>
      <c r="DH42" s="1524"/>
      <c r="DI42" s="1525"/>
      <c r="DJ42" s="1129"/>
      <c r="DK42" s="1129"/>
      <c r="DL42" s="1129"/>
      <c r="DM42" s="1527"/>
      <c r="DN42" s="1525"/>
      <c r="DO42" s="1129"/>
      <c r="DP42" s="1129"/>
      <c r="DQ42" s="1528"/>
      <c r="DR42" s="1525"/>
      <c r="DS42" s="1525"/>
      <c r="DT42" s="1129"/>
      <c r="DU42" s="1129"/>
      <c r="DV42" s="1529"/>
      <c r="DW42" s="1522" t="s">
        <v>178</v>
      </c>
      <c r="DX42" s="1523"/>
      <c r="DY42" s="295" t="s">
        <v>179</v>
      </c>
      <c r="DZ42" s="1524"/>
      <c r="EA42" s="1525"/>
      <c r="EB42" s="1129"/>
      <c r="EC42" s="1129"/>
      <c r="ED42" s="1129"/>
      <c r="EE42" s="1527"/>
      <c r="EF42" s="1525"/>
      <c r="EG42" s="1129"/>
      <c r="EH42" s="1129"/>
      <c r="EI42" s="1528"/>
      <c r="EJ42" s="1525"/>
      <c r="EK42" s="1525"/>
      <c r="EL42" s="1129"/>
      <c r="EM42" s="1129"/>
      <c r="EN42" s="1529"/>
      <c r="EO42" s="1522" t="s">
        <v>178</v>
      </c>
      <c r="EP42" s="1523"/>
      <c r="EQ42" s="295" t="s">
        <v>179</v>
      </c>
      <c r="ER42" s="1524"/>
      <c r="ES42" s="1525"/>
      <c r="ET42" s="1129"/>
      <c r="EU42" s="1129"/>
      <c r="EV42" s="1129"/>
      <c r="EW42" s="1527"/>
      <c r="EX42" s="1525"/>
      <c r="EY42" s="1129"/>
      <c r="EZ42" s="1129"/>
      <c r="FA42" s="1528"/>
      <c r="FB42" s="1525"/>
      <c r="FC42" s="1525"/>
      <c r="FD42" s="1129"/>
      <c r="FE42" s="1129"/>
      <c r="FF42" s="1529"/>
      <c r="FG42" s="1522" t="s">
        <v>178</v>
      </c>
      <c r="FH42" s="1523"/>
      <c r="FI42" s="295" t="s">
        <v>179</v>
      </c>
      <c r="FJ42" s="1524"/>
      <c r="FK42" s="1525"/>
      <c r="FL42" s="1129"/>
      <c r="FM42" s="1129"/>
      <c r="FN42" s="1129"/>
      <c r="FO42" s="1527"/>
      <c r="FP42" s="1525"/>
      <c r="FQ42" s="1129"/>
      <c r="FR42" s="1129"/>
      <c r="FS42" s="1528"/>
      <c r="FT42" s="1525"/>
      <c r="FU42" s="1525"/>
      <c r="FV42" s="1129"/>
      <c r="FW42" s="1129"/>
      <c r="FX42" s="1529"/>
      <c r="FY42" s="1522" t="s">
        <v>178</v>
      </c>
      <c r="FZ42" s="1523"/>
      <c r="GA42" s="295" t="s">
        <v>179</v>
      </c>
      <c r="GB42" s="1524"/>
      <c r="GC42" s="1525"/>
      <c r="GD42" s="1129"/>
      <c r="GE42" s="1129"/>
      <c r="GF42" s="1129"/>
      <c r="GG42" s="1527"/>
      <c r="GH42" s="1525"/>
      <c r="GI42" s="1129"/>
      <c r="GJ42" s="1129"/>
      <c r="GK42" s="1528"/>
      <c r="GL42" s="1525"/>
      <c r="GM42" s="1525"/>
      <c r="GN42" s="1129"/>
      <c r="GO42" s="1129"/>
      <c r="GP42" s="1529"/>
      <c r="GQ42" s="1522" t="s">
        <v>178</v>
      </c>
      <c r="GR42" s="1523"/>
      <c r="GS42" s="295" t="s">
        <v>179</v>
      </c>
      <c r="GT42" s="1524"/>
      <c r="GU42" s="1525"/>
      <c r="GV42" s="1129"/>
      <c r="GW42" s="1129"/>
      <c r="GX42" s="1129"/>
      <c r="GY42" s="1527"/>
      <c r="GZ42" s="1525"/>
      <c r="HA42" s="1129"/>
      <c r="HB42" s="1129"/>
      <c r="HC42" s="1528"/>
      <c r="HD42" s="1525"/>
      <c r="HE42" s="1525"/>
      <c r="HF42" s="1129"/>
      <c r="HG42" s="1129"/>
      <c r="HH42" s="1529"/>
      <c r="HI42" s="1522" t="s">
        <v>178</v>
      </c>
      <c r="HJ42" s="1523"/>
      <c r="HK42" s="295" t="s">
        <v>179</v>
      </c>
      <c r="HL42" s="1524"/>
      <c r="HM42" s="1525"/>
      <c r="HN42" s="1129"/>
      <c r="HO42" s="1129"/>
      <c r="HP42" s="1129"/>
      <c r="HQ42" s="1527"/>
      <c r="HR42" s="1525"/>
      <c r="HS42" s="1129"/>
      <c r="HT42" s="1129"/>
      <c r="HU42" s="1528"/>
      <c r="HV42" s="1525"/>
      <c r="HW42" s="1525"/>
      <c r="HX42" s="1129"/>
      <c r="HY42" s="1129"/>
      <c r="HZ42" s="1529"/>
      <c r="IA42" s="1522" t="s">
        <v>178</v>
      </c>
      <c r="IB42" s="1523"/>
      <c r="IC42" s="295" t="s">
        <v>179</v>
      </c>
      <c r="ID42" s="1524"/>
      <c r="IE42" s="1525"/>
      <c r="IF42" s="1129"/>
      <c r="IG42" s="1129"/>
      <c r="IH42" s="1129"/>
      <c r="II42" s="1527"/>
      <c r="IJ42" s="1525"/>
      <c r="IK42" s="1129"/>
      <c r="IL42" s="1129"/>
      <c r="IM42" s="1528"/>
      <c r="IN42" s="1525"/>
      <c r="IO42" s="1525"/>
      <c r="IP42" s="1129"/>
      <c r="IQ42" s="1129"/>
      <c r="IR42" s="1529"/>
    </row>
    <row r="43" spans="1:252" ht="27.75" customHeight="1" thickBot="1">
      <c r="A43" s="1219" t="s">
        <v>857</v>
      </c>
      <c r="B43" s="1531"/>
      <c r="C43" s="1532" t="str">
        <f>'基本事項記入ｼｰﾄ'!$C$31</f>
        <v>○○　○○　  印</v>
      </c>
      <c r="D43" s="1214"/>
      <c r="E43" s="1214"/>
      <c r="F43" s="1214"/>
      <c r="G43" s="1214"/>
      <c r="H43" s="1533"/>
      <c r="I43" s="1534" t="s">
        <v>180</v>
      </c>
      <c r="J43" s="1220"/>
      <c r="K43" s="1220"/>
      <c r="L43" s="1531"/>
      <c r="M43" s="1532" t="str">
        <f>'基本事項記入ｼｰﾄ'!$C$32</f>
        <v>○○　○○○　　　印</v>
      </c>
      <c r="N43" s="1214"/>
      <c r="O43" s="1214"/>
      <c r="P43" s="1214"/>
      <c r="Q43" s="1214"/>
      <c r="R43" s="1535"/>
      <c r="S43" s="1219" t="s">
        <v>857</v>
      </c>
      <c r="T43" s="1531"/>
      <c r="U43" s="1532" t="str">
        <f>'基本事項記入ｼｰﾄ'!$C$31</f>
        <v>○○　○○　  印</v>
      </c>
      <c r="V43" s="1214"/>
      <c r="W43" s="1214"/>
      <c r="X43" s="1214"/>
      <c r="Y43" s="1214"/>
      <c r="Z43" s="1533"/>
      <c r="AA43" s="1534" t="s">
        <v>180</v>
      </c>
      <c r="AB43" s="1220"/>
      <c r="AC43" s="1220"/>
      <c r="AD43" s="1531"/>
      <c r="AE43" s="1532" t="str">
        <f>'基本事項記入ｼｰﾄ'!$C$32</f>
        <v>○○　○○○　　　印</v>
      </c>
      <c r="AF43" s="1214"/>
      <c r="AG43" s="1214"/>
      <c r="AH43" s="1214"/>
      <c r="AI43" s="1214"/>
      <c r="AJ43" s="1535"/>
      <c r="AK43" s="1219" t="s">
        <v>857</v>
      </c>
      <c r="AL43" s="1531"/>
      <c r="AM43" s="1532" t="str">
        <f>'基本事項記入ｼｰﾄ'!$C$31</f>
        <v>○○　○○　  印</v>
      </c>
      <c r="AN43" s="1214"/>
      <c r="AO43" s="1214"/>
      <c r="AP43" s="1214"/>
      <c r="AQ43" s="1214"/>
      <c r="AR43" s="1533"/>
      <c r="AS43" s="1534" t="s">
        <v>180</v>
      </c>
      <c r="AT43" s="1220"/>
      <c r="AU43" s="1220"/>
      <c r="AV43" s="1531"/>
      <c r="AW43" s="1532" t="str">
        <f>'基本事項記入ｼｰﾄ'!$C$32</f>
        <v>○○　○○○　　　印</v>
      </c>
      <c r="AX43" s="1214"/>
      <c r="AY43" s="1214"/>
      <c r="AZ43" s="1214"/>
      <c r="BA43" s="1214"/>
      <c r="BB43" s="1535"/>
      <c r="BC43" s="1219" t="s">
        <v>857</v>
      </c>
      <c r="BD43" s="1531"/>
      <c r="BE43" s="1532" t="str">
        <f>'基本事項記入ｼｰﾄ'!$C$31</f>
        <v>○○　○○　  印</v>
      </c>
      <c r="BF43" s="1214"/>
      <c r="BG43" s="1214"/>
      <c r="BH43" s="1214"/>
      <c r="BI43" s="1214"/>
      <c r="BJ43" s="1533"/>
      <c r="BK43" s="1534" t="s">
        <v>180</v>
      </c>
      <c r="BL43" s="1220"/>
      <c r="BM43" s="1220"/>
      <c r="BN43" s="1531"/>
      <c r="BO43" s="1532" t="str">
        <f>'基本事項記入ｼｰﾄ'!$C$32</f>
        <v>○○　○○○　　　印</v>
      </c>
      <c r="BP43" s="1214"/>
      <c r="BQ43" s="1214"/>
      <c r="BR43" s="1214"/>
      <c r="BS43" s="1214"/>
      <c r="BT43" s="1535"/>
      <c r="BU43" s="1219" t="s">
        <v>857</v>
      </c>
      <c r="BV43" s="1531"/>
      <c r="BW43" s="1532" t="str">
        <f>'基本事項記入ｼｰﾄ'!$C$31</f>
        <v>○○　○○　  印</v>
      </c>
      <c r="BX43" s="1214"/>
      <c r="BY43" s="1214"/>
      <c r="BZ43" s="1214"/>
      <c r="CA43" s="1214"/>
      <c r="CB43" s="1533"/>
      <c r="CC43" s="1534" t="s">
        <v>180</v>
      </c>
      <c r="CD43" s="1220"/>
      <c r="CE43" s="1220"/>
      <c r="CF43" s="1531"/>
      <c r="CG43" s="1532" t="str">
        <f>'基本事項記入ｼｰﾄ'!$C$32</f>
        <v>○○　○○○　　　印</v>
      </c>
      <c r="CH43" s="1214"/>
      <c r="CI43" s="1214"/>
      <c r="CJ43" s="1214"/>
      <c r="CK43" s="1214"/>
      <c r="CL43" s="1535"/>
      <c r="CM43" s="1219" t="s">
        <v>857</v>
      </c>
      <c r="CN43" s="1531"/>
      <c r="CO43" s="1532" t="str">
        <f>'基本事項記入ｼｰﾄ'!$C$31</f>
        <v>○○　○○　  印</v>
      </c>
      <c r="CP43" s="1214"/>
      <c r="CQ43" s="1214"/>
      <c r="CR43" s="1214"/>
      <c r="CS43" s="1214"/>
      <c r="CT43" s="1533"/>
      <c r="CU43" s="1534" t="s">
        <v>180</v>
      </c>
      <c r="CV43" s="1220"/>
      <c r="CW43" s="1220"/>
      <c r="CX43" s="1531"/>
      <c r="CY43" s="1532" t="str">
        <f>'基本事項記入ｼｰﾄ'!$C$32</f>
        <v>○○　○○○　　　印</v>
      </c>
      <c r="CZ43" s="1214"/>
      <c r="DA43" s="1214"/>
      <c r="DB43" s="1214"/>
      <c r="DC43" s="1214"/>
      <c r="DD43" s="1535"/>
      <c r="DE43" s="1219" t="s">
        <v>857</v>
      </c>
      <c r="DF43" s="1531"/>
      <c r="DG43" s="1532" t="str">
        <f>'基本事項記入ｼｰﾄ'!$C$31</f>
        <v>○○　○○　  印</v>
      </c>
      <c r="DH43" s="1214"/>
      <c r="DI43" s="1214"/>
      <c r="DJ43" s="1214"/>
      <c r="DK43" s="1214"/>
      <c r="DL43" s="1533"/>
      <c r="DM43" s="1534" t="s">
        <v>180</v>
      </c>
      <c r="DN43" s="1220"/>
      <c r="DO43" s="1220"/>
      <c r="DP43" s="1531"/>
      <c r="DQ43" s="1532" t="str">
        <f>'基本事項記入ｼｰﾄ'!$C$32</f>
        <v>○○　○○○　　　印</v>
      </c>
      <c r="DR43" s="1214"/>
      <c r="DS43" s="1214"/>
      <c r="DT43" s="1214"/>
      <c r="DU43" s="1214"/>
      <c r="DV43" s="1535"/>
      <c r="DW43" s="1219" t="s">
        <v>857</v>
      </c>
      <c r="DX43" s="1531"/>
      <c r="DY43" s="1532" t="str">
        <f>'基本事項記入ｼｰﾄ'!$C$31</f>
        <v>○○　○○　  印</v>
      </c>
      <c r="DZ43" s="1214"/>
      <c r="EA43" s="1214"/>
      <c r="EB43" s="1214"/>
      <c r="EC43" s="1214"/>
      <c r="ED43" s="1533"/>
      <c r="EE43" s="1534" t="s">
        <v>180</v>
      </c>
      <c r="EF43" s="1220"/>
      <c r="EG43" s="1220"/>
      <c r="EH43" s="1531"/>
      <c r="EI43" s="1532" t="str">
        <f>'基本事項記入ｼｰﾄ'!$C$32</f>
        <v>○○　○○○　　　印</v>
      </c>
      <c r="EJ43" s="1214"/>
      <c r="EK43" s="1214"/>
      <c r="EL43" s="1214"/>
      <c r="EM43" s="1214"/>
      <c r="EN43" s="1535"/>
      <c r="EO43" s="1219" t="s">
        <v>857</v>
      </c>
      <c r="EP43" s="1531"/>
      <c r="EQ43" s="1532" t="str">
        <f>'基本事項記入ｼｰﾄ'!$C$31</f>
        <v>○○　○○　  印</v>
      </c>
      <c r="ER43" s="1214"/>
      <c r="ES43" s="1214"/>
      <c r="ET43" s="1214"/>
      <c r="EU43" s="1214"/>
      <c r="EV43" s="1533"/>
      <c r="EW43" s="1534" t="s">
        <v>180</v>
      </c>
      <c r="EX43" s="1220"/>
      <c r="EY43" s="1220"/>
      <c r="EZ43" s="1531"/>
      <c r="FA43" s="1532" t="str">
        <f>'基本事項記入ｼｰﾄ'!$C$32</f>
        <v>○○　○○○　　　印</v>
      </c>
      <c r="FB43" s="1214"/>
      <c r="FC43" s="1214"/>
      <c r="FD43" s="1214"/>
      <c r="FE43" s="1214"/>
      <c r="FF43" s="1535"/>
      <c r="FG43" s="1219" t="s">
        <v>857</v>
      </c>
      <c r="FH43" s="1531"/>
      <c r="FI43" s="1532" t="str">
        <f>'基本事項記入ｼｰﾄ'!$C$31</f>
        <v>○○　○○　  印</v>
      </c>
      <c r="FJ43" s="1214"/>
      <c r="FK43" s="1214"/>
      <c r="FL43" s="1214"/>
      <c r="FM43" s="1214"/>
      <c r="FN43" s="1533"/>
      <c r="FO43" s="1534" t="s">
        <v>180</v>
      </c>
      <c r="FP43" s="1220"/>
      <c r="FQ43" s="1220"/>
      <c r="FR43" s="1531"/>
      <c r="FS43" s="1532" t="str">
        <f>'基本事項記入ｼｰﾄ'!$C$32</f>
        <v>○○　○○○　　　印</v>
      </c>
      <c r="FT43" s="1214"/>
      <c r="FU43" s="1214"/>
      <c r="FV43" s="1214"/>
      <c r="FW43" s="1214"/>
      <c r="FX43" s="1535"/>
      <c r="FY43" s="1219" t="s">
        <v>857</v>
      </c>
      <c r="FZ43" s="1531"/>
      <c r="GA43" s="1532" t="str">
        <f>'基本事項記入ｼｰﾄ'!$C$31</f>
        <v>○○　○○　  印</v>
      </c>
      <c r="GB43" s="1214"/>
      <c r="GC43" s="1214"/>
      <c r="GD43" s="1214"/>
      <c r="GE43" s="1214"/>
      <c r="GF43" s="1533"/>
      <c r="GG43" s="1534" t="s">
        <v>180</v>
      </c>
      <c r="GH43" s="1220"/>
      <c r="GI43" s="1220"/>
      <c r="GJ43" s="1531"/>
      <c r="GK43" s="1532" t="str">
        <f>'基本事項記入ｼｰﾄ'!$C$32</f>
        <v>○○　○○○　　　印</v>
      </c>
      <c r="GL43" s="1214"/>
      <c r="GM43" s="1214"/>
      <c r="GN43" s="1214"/>
      <c r="GO43" s="1214"/>
      <c r="GP43" s="1535"/>
      <c r="GQ43" s="1219" t="s">
        <v>857</v>
      </c>
      <c r="GR43" s="1531"/>
      <c r="GS43" s="1532" t="str">
        <f>'基本事項記入ｼｰﾄ'!$C$31</f>
        <v>○○　○○　  印</v>
      </c>
      <c r="GT43" s="1214"/>
      <c r="GU43" s="1214"/>
      <c r="GV43" s="1214"/>
      <c r="GW43" s="1214"/>
      <c r="GX43" s="1533"/>
      <c r="GY43" s="1534" t="s">
        <v>180</v>
      </c>
      <c r="GZ43" s="1220"/>
      <c r="HA43" s="1220"/>
      <c r="HB43" s="1531"/>
      <c r="HC43" s="1532" t="str">
        <f>'基本事項記入ｼｰﾄ'!$C$32</f>
        <v>○○　○○○　　　印</v>
      </c>
      <c r="HD43" s="1214"/>
      <c r="HE43" s="1214"/>
      <c r="HF43" s="1214"/>
      <c r="HG43" s="1214"/>
      <c r="HH43" s="1535"/>
      <c r="HI43" s="1219" t="s">
        <v>857</v>
      </c>
      <c r="HJ43" s="1531"/>
      <c r="HK43" s="1532" t="str">
        <f>'基本事項記入ｼｰﾄ'!$C$31</f>
        <v>○○　○○　  印</v>
      </c>
      <c r="HL43" s="1214"/>
      <c r="HM43" s="1214"/>
      <c r="HN43" s="1214"/>
      <c r="HO43" s="1214"/>
      <c r="HP43" s="1533"/>
      <c r="HQ43" s="1534" t="s">
        <v>180</v>
      </c>
      <c r="HR43" s="1220"/>
      <c r="HS43" s="1220"/>
      <c r="HT43" s="1531"/>
      <c r="HU43" s="1532" t="str">
        <f>'基本事項記入ｼｰﾄ'!$C$32</f>
        <v>○○　○○○　　　印</v>
      </c>
      <c r="HV43" s="1214"/>
      <c r="HW43" s="1214"/>
      <c r="HX43" s="1214"/>
      <c r="HY43" s="1214"/>
      <c r="HZ43" s="1535"/>
      <c r="IA43" s="1219" t="s">
        <v>857</v>
      </c>
      <c r="IB43" s="1531"/>
      <c r="IC43" s="1532" t="str">
        <f>'基本事項記入ｼｰﾄ'!$C$31</f>
        <v>○○　○○　  印</v>
      </c>
      <c r="ID43" s="1214"/>
      <c r="IE43" s="1214"/>
      <c r="IF43" s="1214"/>
      <c r="IG43" s="1214"/>
      <c r="IH43" s="1533"/>
      <c r="II43" s="1534" t="s">
        <v>180</v>
      </c>
      <c r="IJ43" s="1220"/>
      <c r="IK43" s="1220"/>
      <c r="IL43" s="1531"/>
      <c r="IM43" s="1532" t="str">
        <f>'基本事項記入ｼｰﾄ'!$C$32</f>
        <v>○○　○○○　　　印</v>
      </c>
      <c r="IN43" s="1214"/>
      <c r="IO43" s="1214"/>
      <c r="IP43" s="1214"/>
      <c r="IQ43" s="1214"/>
      <c r="IR43" s="1535"/>
    </row>
    <row r="44" spans="1:252" ht="27.75" customHeight="1">
      <c r="A44" s="367"/>
      <c r="B44" s="1530" t="s">
        <v>935</v>
      </c>
      <c r="C44" s="1530"/>
      <c r="D44" s="1530"/>
      <c r="E44" s="1530"/>
      <c r="F44" s="1530"/>
      <c r="G44" s="1530"/>
      <c r="H44" s="1530"/>
      <c r="I44" s="1530"/>
      <c r="J44" s="1530"/>
      <c r="K44" s="1530"/>
      <c r="L44" s="1530"/>
      <c r="M44" s="1530"/>
      <c r="N44" s="1530"/>
      <c r="O44" s="1530"/>
      <c r="P44" s="1530"/>
      <c r="Q44" s="367"/>
      <c r="R44" s="367"/>
      <c r="S44" s="367"/>
      <c r="T44" s="1530" t="s">
        <v>935</v>
      </c>
      <c r="U44" s="1530"/>
      <c r="V44" s="1530"/>
      <c r="W44" s="1530"/>
      <c r="X44" s="1530"/>
      <c r="Y44" s="1530"/>
      <c r="Z44" s="1530"/>
      <c r="AA44" s="1530"/>
      <c r="AB44" s="1530"/>
      <c r="AC44" s="1530"/>
      <c r="AD44" s="1530"/>
      <c r="AE44" s="1530"/>
      <c r="AF44" s="1530"/>
      <c r="AG44" s="1530"/>
      <c r="AH44" s="1530"/>
      <c r="AI44" s="367"/>
      <c r="AJ44" s="367"/>
      <c r="AK44" s="367"/>
      <c r="AL44" s="1530" t="s">
        <v>935</v>
      </c>
      <c r="AM44" s="1530"/>
      <c r="AN44" s="1530"/>
      <c r="AO44" s="1530"/>
      <c r="AP44" s="1530"/>
      <c r="AQ44" s="1530"/>
      <c r="AR44" s="1530"/>
      <c r="AS44" s="1530"/>
      <c r="AT44" s="1530"/>
      <c r="AU44" s="1530"/>
      <c r="AV44" s="1530"/>
      <c r="AW44" s="1530"/>
      <c r="AX44" s="1530"/>
      <c r="AY44" s="1530"/>
      <c r="AZ44" s="1530"/>
      <c r="BA44" s="367"/>
      <c r="BB44" s="367"/>
      <c r="BC44" s="367"/>
      <c r="BD44" s="1530" t="s">
        <v>935</v>
      </c>
      <c r="BE44" s="1530"/>
      <c r="BF44" s="1530"/>
      <c r="BG44" s="1530"/>
      <c r="BH44" s="1530"/>
      <c r="BI44" s="1530"/>
      <c r="BJ44" s="1530"/>
      <c r="BK44" s="1530"/>
      <c r="BL44" s="1530"/>
      <c r="BM44" s="1530"/>
      <c r="BN44" s="1530"/>
      <c r="BO44" s="1530"/>
      <c r="BP44" s="1530"/>
      <c r="BQ44" s="1530"/>
      <c r="BR44" s="1530"/>
      <c r="BS44" s="367"/>
      <c r="BT44" s="367"/>
      <c r="BU44" s="367"/>
      <c r="BV44" s="1530" t="s">
        <v>935</v>
      </c>
      <c r="BW44" s="1530"/>
      <c r="BX44" s="1530"/>
      <c r="BY44" s="1530"/>
      <c r="BZ44" s="1530"/>
      <c r="CA44" s="1530"/>
      <c r="CB44" s="1530"/>
      <c r="CC44" s="1530"/>
      <c r="CD44" s="1530"/>
      <c r="CE44" s="1530"/>
      <c r="CF44" s="1530"/>
      <c r="CG44" s="1530"/>
      <c r="CH44" s="1530"/>
      <c r="CI44" s="1530"/>
      <c r="CJ44" s="1530"/>
      <c r="CK44" s="367"/>
      <c r="CL44" s="367"/>
      <c r="CM44" s="367"/>
      <c r="CN44" s="1530" t="s">
        <v>935</v>
      </c>
      <c r="CO44" s="1530"/>
      <c r="CP44" s="1530"/>
      <c r="CQ44" s="1530"/>
      <c r="CR44" s="1530"/>
      <c r="CS44" s="1530"/>
      <c r="CT44" s="1530"/>
      <c r="CU44" s="1530"/>
      <c r="CV44" s="1530"/>
      <c r="CW44" s="1530"/>
      <c r="CX44" s="1530"/>
      <c r="CY44" s="1530"/>
      <c r="CZ44" s="1530"/>
      <c r="DA44" s="1530"/>
      <c r="DB44" s="1530"/>
      <c r="DC44" s="367"/>
      <c r="DD44" s="367"/>
      <c r="DE44" s="367"/>
      <c r="DF44" s="1530" t="s">
        <v>935</v>
      </c>
      <c r="DG44" s="1530"/>
      <c r="DH44" s="1530"/>
      <c r="DI44" s="1530"/>
      <c r="DJ44" s="1530"/>
      <c r="DK44" s="1530"/>
      <c r="DL44" s="1530"/>
      <c r="DM44" s="1530"/>
      <c r="DN44" s="1530"/>
      <c r="DO44" s="1530"/>
      <c r="DP44" s="1530"/>
      <c r="DQ44" s="1530"/>
      <c r="DR44" s="1530"/>
      <c r="DS44" s="1530"/>
      <c r="DT44" s="1530"/>
      <c r="DU44" s="367"/>
      <c r="DV44" s="367"/>
      <c r="DW44" s="367"/>
      <c r="DX44" s="1530" t="s">
        <v>935</v>
      </c>
      <c r="DY44" s="1530"/>
      <c r="DZ44" s="1530"/>
      <c r="EA44" s="1530"/>
      <c r="EB44" s="1530"/>
      <c r="EC44" s="1530"/>
      <c r="ED44" s="1530"/>
      <c r="EE44" s="1530"/>
      <c r="EF44" s="1530"/>
      <c r="EG44" s="1530"/>
      <c r="EH44" s="1530"/>
      <c r="EI44" s="1530"/>
      <c r="EJ44" s="1530"/>
      <c r="EK44" s="1530"/>
      <c r="EL44" s="1530"/>
      <c r="EM44" s="367"/>
      <c r="EN44" s="367"/>
      <c r="EO44" s="367"/>
      <c r="EP44" s="1530" t="s">
        <v>935</v>
      </c>
      <c r="EQ44" s="1530"/>
      <c r="ER44" s="1530"/>
      <c r="ES44" s="1530"/>
      <c r="ET44" s="1530"/>
      <c r="EU44" s="1530"/>
      <c r="EV44" s="1530"/>
      <c r="EW44" s="1530"/>
      <c r="EX44" s="1530"/>
      <c r="EY44" s="1530"/>
      <c r="EZ44" s="1530"/>
      <c r="FA44" s="1530"/>
      <c r="FB44" s="1530"/>
      <c r="FC44" s="1530"/>
      <c r="FD44" s="1530"/>
      <c r="FE44" s="367"/>
      <c r="FF44" s="367"/>
      <c r="FG44" s="367"/>
      <c r="FH44" s="1530" t="s">
        <v>935</v>
      </c>
      <c r="FI44" s="1530"/>
      <c r="FJ44" s="1530"/>
      <c r="FK44" s="1530"/>
      <c r="FL44" s="1530"/>
      <c r="FM44" s="1530"/>
      <c r="FN44" s="1530"/>
      <c r="FO44" s="1530"/>
      <c r="FP44" s="1530"/>
      <c r="FQ44" s="1530"/>
      <c r="FR44" s="1530"/>
      <c r="FS44" s="1530"/>
      <c r="FT44" s="1530"/>
      <c r="FU44" s="1530"/>
      <c r="FV44" s="1530"/>
      <c r="FW44" s="367"/>
      <c r="FX44" s="367"/>
      <c r="FY44" s="367"/>
      <c r="FZ44" s="1530" t="s">
        <v>935</v>
      </c>
      <c r="GA44" s="1530"/>
      <c r="GB44" s="1530"/>
      <c r="GC44" s="1530"/>
      <c r="GD44" s="1530"/>
      <c r="GE44" s="1530"/>
      <c r="GF44" s="1530"/>
      <c r="GG44" s="1530"/>
      <c r="GH44" s="1530"/>
      <c r="GI44" s="1530"/>
      <c r="GJ44" s="1530"/>
      <c r="GK44" s="1530"/>
      <c r="GL44" s="1530"/>
      <c r="GM44" s="1530"/>
      <c r="GN44" s="1530"/>
      <c r="GO44" s="367"/>
      <c r="GP44" s="367"/>
      <c r="GQ44" s="367"/>
      <c r="GR44" s="1530" t="s">
        <v>935</v>
      </c>
      <c r="GS44" s="1530"/>
      <c r="GT44" s="1530"/>
      <c r="GU44" s="1530"/>
      <c r="GV44" s="1530"/>
      <c r="GW44" s="1530"/>
      <c r="GX44" s="1530"/>
      <c r="GY44" s="1530"/>
      <c r="GZ44" s="1530"/>
      <c r="HA44" s="1530"/>
      <c r="HB44" s="1530"/>
      <c r="HC44" s="1530"/>
      <c r="HD44" s="1530"/>
      <c r="HE44" s="1530"/>
      <c r="HF44" s="1530"/>
      <c r="HG44" s="367"/>
      <c r="HH44" s="367"/>
      <c r="HI44" s="367"/>
      <c r="HJ44" s="1530" t="s">
        <v>935</v>
      </c>
      <c r="HK44" s="1530"/>
      <c r="HL44" s="1530"/>
      <c r="HM44" s="1530"/>
      <c r="HN44" s="1530"/>
      <c r="HO44" s="1530"/>
      <c r="HP44" s="1530"/>
      <c r="HQ44" s="1530"/>
      <c r="HR44" s="1530"/>
      <c r="HS44" s="1530"/>
      <c r="HT44" s="1530"/>
      <c r="HU44" s="1530"/>
      <c r="HV44" s="1530"/>
      <c r="HW44" s="1530"/>
      <c r="HX44" s="1530"/>
      <c r="HY44" s="367"/>
      <c r="HZ44" s="367"/>
      <c r="IA44" s="367"/>
      <c r="IB44" s="1530" t="s">
        <v>935</v>
      </c>
      <c r="IC44" s="1530"/>
      <c r="ID44" s="1530"/>
      <c r="IE44" s="1530"/>
      <c r="IF44" s="1530"/>
      <c r="IG44" s="1530"/>
      <c r="IH44" s="1530"/>
      <c r="II44" s="1530"/>
      <c r="IJ44" s="1530"/>
      <c r="IK44" s="1530"/>
      <c r="IL44" s="1530"/>
      <c r="IM44" s="1530"/>
      <c r="IN44" s="1530"/>
      <c r="IO44" s="1530"/>
      <c r="IP44" s="1530"/>
      <c r="IQ44" s="367"/>
      <c r="IR44" s="367"/>
    </row>
  </sheetData>
  <sheetProtection/>
  <mergeCells count="2254">
    <mergeCell ref="IN37:IO37"/>
    <mergeCell ref="IP37:IR37"/>
    <mergeCell ref="ID37:IE37"/>
    <mergeCell ref="IF37:IH37"/>
    <mergeCell ref="II37:IJ37"/>
    <mergeCell ref="IK37:IM37"/>
    <mergeCell ref="IP35:IR35"/>
    <mergeCell ref="IA36:IB36"/>
    <mergeCell ref="ID36:IE36"/>
    <mergeCell ref="IF36:IH36"/>
    <mergeCell ref="II36:IJ36"/>
    <mergeCell ref="IK36:IM36"/>
    <mergeCell ref="IN36:IO36"/>
    <mergeCell ref="IP36:IR36"/>
    <mergeCell ref="ID35:IE35"/>
    <mergeCell ref="IF35:IH35"/>
    <mergeCell ref="IK35:IM35"/>
    <mergeCell ref="IN33:IO33"/>
    <mergeCell ref="II33:IJ33"/>
    <mergeCell ref="IK33:IM33"/>
    <mergeCell ref="IN35:IO35"/>
    <mergeCell ref="IN34:IO34"/>
    <mergeCell ref="HV36:HW36"/>
    <mergeCell ref="HX36:HZ36"/>
    <mergeCell ref="IP34:IR34"/>
    <mergeCell ref="ID33:IE33"/>
    <mergeCell ref="IF33:IH33"/>
    <mergeCell ref="ID34:IE34"/>
    <mergeCell ref="IF34:IH34"/>
    <mergeCell ref="II34:IJ34"/>
    <mergeCell ref="IK34:IM34"/>
    <mergeCell ref="II35:IJ35"/>
    <mergeCell ref="HS37:HU37"/>
    <mergeCell ref="HV37:HW37"/>
    <mergeCell ref="HX37:HZ37"/>
    <mergeCell ref="IA33:IB33"/>
    <mergeCell ref="IA37:IB37"/>
    <mergeCell ref="HV35:HW35"/>
    <mergeCell ref="HX35:HZ35"/>
    <mergeCell ref="HX34:HZ34"/>
    <mergeCell ref="HX33:HZ33"/>
    <mergeCell ref="HS36:HU36"/>
    <mergeCell ref="HI37:HJ37"/>
    <mergeCell ref="HL37:HM37"/>
    <mergeCell ref="HN37:HP37"/>
    <mergeCell ref="HQ37:HR37"/>
    <mergeCell ref="HI36:HJ36"/>
    <mergeCell ref="HL36:HM36"/>
    <mergeCell ref="HN36:HP36"/>
    <mergeCell ref="HQ36:HR36"/>
    <mergeCell ref="HN33:HP33"/>
    <mergeCell ref="HQ33:HR33"/>
    <mergeCell ref="HS33:HU33"/>
    <mergeCell ref="HV33:HW33"/>
    <mergeCell ref="HL35:HM35"/>
    <mergeCell ref="HN35:HP35"/>
    <mergeCell ref="HQ35:HR35"/>
    <mergeCell ref="HS35:HU35"/>
    <mergeCell ref="HS34:HU34"/>
    <mergeCell ref="HF34:HH34"/>
    <mergeCell ref="HD33:HE33"/>
    <mergeCell ref="HF33:HH33"/>
    <mergeCell ref="HD35:HE35"/>
    <mergeCell ref="HF35:HH35"/>
    <mergeCell ref="HV34:HW34"/>
    <mergeCell ref="HI34:HJ34"/>
    <mergeCell ref="HL34:HM34"/>
    <mergeCell ref="HN34:HP34"/>
    <mergeCell ref="HQ34:HR34"/>
    <mergeCell ref="HF37:HH37"/>
    <mergeCell ref="GT36:GU36"/>
    <mergeCell ref="GV36:GX36"/>
    <mergeCell ref="GY36:GZ36"/>
    <mergeCell ref="HA36:HC36"/>
    <mergeCell ref="GT37:GU37"/>
    <mergeCell ref="GV37:GX37"/>
    <mergeCell ref="GY37:GZ37"/>
    <mergeCell ref="HD36:HE36"/>
    <mergeCell ref="HF36:HH36"/>
    <mergeCell ref="HA34:HC34"/>
    <mergeCell ref="HA37:HC37"/>
    <mergeCell ref="HD37:HE37"/>
    <mergeCell ref="GV35:GX35"/>
    <mergeCell ref="GQ36:GR36"/>
    <mergeCell ref="GY35:GZ35"/>
    <mergeCell ref="HA35:HC35"/>
    <mergeCell ref="HD34:HE34"/>
    <mergeCell ref="GT35:GU35"/>
    <mergeCell ref="GN36:GP36"/>
    <mergeCell ref="GL35:GM35"/>
    <mergeCell ref="GN35:GP35"/>
    <mergeCell ref="GL37:GM37"/>
    <mergeCell ref="GN37:GP37"/>
    <mergeCell ref="GY34:GZ34"/>
    <mergeCell ref="GQ33:GR33"/>
    <mergeCell ref="GG36:GH36"/>
    <mergeCell ref="GG35:GH35"/>
    <mergeCell ref="GI35:GK35"/>
    <mergeCell ref="GG37:GH37"/>
    <mergeCell ref="GI37:GK37"/>
    <mergeCell ref="GI36:GK36"/>
    <mergeCell ref="GN34:GP34"/>
    <mergeCell ref="GQ37:GR37"/>
    <mergeCell ref="GL36:GM36"/>
    <mergeCell ref="GB34:GC34"/>
    <mergeCell ref="GG34:GH34"/>
    <mergeCell ref="GV33:GX33"/>
    <mergeCell ref="GQ34:GR34"/>
    <mergeCell ref="GT34:GU34"/>
    <mergeCell ref="GV34:GX34"/>
    <mergeCell ref="GL34:GM34"/>
    <mergeCell ref="GT33:GU33"/>
    <mergeCell ref="GN33:GP33"/>
    <mergeCell ref="GL33:GM33"/>
    <mergeCell ref="FT37:FU37"/>
    <mergeCell ref="FV37:FX37"/>
    <mergeCell ref="FT35:FU35"/>
    <mergeCell ref="FV35:FX35"/>
    <mergeCell ref="FV36:FX36"/>
    <mergeCell ref="GD37:GF37"/>
    <mergeCell ref="FY36:FZ36"/>
    <mergeCell ref="GB36:GC36"/>
    <mergeCell ref="GD36:GF36"/>
    <mergeCell ref="FY33:FZ33"/>
    <mergeCell ref="GB33:GC33"/>
    <mergeCell ref="GB35:GC35"/>
    <mergeCell ref="FY37:FZ37"/>
    <mergeCell ref="GB37:GC37"/>
    <mergeCell ref="GI34:GK34"/>
    <mergeCell ref="FY34:FZ34"/>
    <mergeCell ref="GD34:GF34"/>
    <mergeCell ref="GI33:GK33"/>
    <mergeCell ref="GD35:GF35"/>
    <mergeCell ref="FT33:FU33"/>
    <mergeCell ref="FJ37:FK37"/>
    <mergeCell ref="FL37:FN37"/>
    <mergeCell ref="FO37:FP37"/>
    <mergeCell ref="FQ37:FS37"/>
    <mergeCell ref="FQ36:FS36"/>
    <mergeCell ref="FT36:FU36"/>
    <mergeCell ref="FJ35:FK35"/>
    <mergeCell ref="FL35:FN35"/>
    <mergeCell ref="FO35:FP35"/>
    <mergeCell ref="FQ35:FS35"/>
    <mergeCell ref="FJ36:FK36"/>
    <mergeCell ref="FL36:FN36"/>
    <mergeCell ref="FO36:FP36"/>
    <mergeCell ref="FV33:FX33"/>
    <mergeCell ref="FG34:FH34"/>
    <mergeCell ref="FJ34:FK34"/>
    <mergeCell ref="FL34:FN34"/>
    <mergeCell ref="FO34:FP34"/>
    <mergeCell ref="FQ34:FS34"/>
    <mergeCell ref="FT34:FU34"/>
    <mergeCell ref="FV34:FX34"/>
    <mergeCell ref="FJ33:FK33"/>
    <mergeCell ref="FL33:FN33"/>
    <mergeCell ref="EY37:FA37"/>
    <mergeCell ref="FB37:FC37"/>
    <mergeCell ref="FD37:FF37"/>
    <mergeCell ref="FG33:FH33"/>
    <mergeCell ref="FG37:FH37"/>
    <mergeCell ref="FB35:FC35"/>
    <mergeCell ref="FD33:FF33"/>
    <mergeCell ref="EO37:EP37"/>
    <mergeCell ref="ER37:ES37"/>
    <mergeCell ref="ET37:EV37"/>
    <mergeCell ref="EW37:EX37"/>
    <mergeCell ref="EO36:EP36"/>
    <mergeCell ref="ER36:ES36"/>
    <mergeCell ref="EW36:EX36"/>
    <mergeCell ref="ER35:ES35"/>
    <mergeCell ref="ET35:EV35"/>
    <mergeCell ref="EW35:EX35"/>
    <mergeCell ref="EY35:FA35"/>
    <mergeCell ref="FG36:FH36"/>
    <mergeCell ref="FB36:FC36"/>
    <mergeCell ref="FD36:FF36"/>
    <mergeCell ref="FD35:FF35"/>
    <mergeCell ref="EY36:FA36"/>
    <mergeCell ref="EO34:EP34"/>
    <mergeCell ref="ER34:ES34"/>
    <mergeCell ref="ET34:EV34"/>
    <mergeCell ref="EW34:EX34"/>
    <mergeCell ref="EY34:FA34"/>
    <mergeCell ref="FB34:FC34"/>
    <mergeCell ref="EL34:EN34"/>
    <mergeCell ref="EJ33:EK33"/>
    <mergeCell ref="EL33:EN33"/>
    <mergeCell ref="EL35:EN35"/>
    <mergeCell ref="FD34:FF34"/>
    <mergeCell ref="ET36:EV36"/>
    <mergeCell ref="ET33:EV33"/>
    <mergeCell ref="EW33:EX33"/>
    <mergeCell ref="EY33:FA33"/>
    <mergeCell ref="FB33:FC33"/>
    <mergeCell ref="EL37:EN37"/>
    <mergeCell ref="DZ36:EA36"/>
    <mergeCell ref="EB36:ED36"/>
    <mergeCell ref="EE36:EF36"/>
    <mergeCell ref="EG36:EI36"/>
    <mergeCell ref="DZ37:EA37"/>
    <mergeCell ref="EB37:ED37"/>
    <mergeCell ref="EE37:EF37"/>
    <mergeCell ref="EJ36:EK36"/>
    <mergeCell ref="EL36:EN36"/>
    <mergeCell ref="EE34:EF34"/>
    <mergeCell ref="EG34:EI34"/>
    <mergeCell ref="EG37:EI37"/>
    <mergeCell ref="EJ37:EK37"/>
    <mergeCell ref="EB35:ED35"/>
    <mergeCell ref="DW36:DX36"/>
    <mergeCell ref="EE35:EF35"/>
    <mergeCell ref="EG35:EI35"/>
    <mergeCell ref="EJ35:EK35"/>
    <mergeCell ref="EJ34:EK34"/>
    <mergeCell ref="DR37:DS37"/>
    <mergeCell ref="DT37:DV37"/>
    <mergeCell ref="DW33:DX33"/>
    <mergeCell ref="DZ33:EA33"/>
    <mergeCell ref="DZ35:EA35"/>
    <mergeCell ref="DW37:DX37"/>
    <mergeCell ref="DT35:DV35"/>
    <mergeCell ref="DT33:DV33"/>
    <mergeCell ref="DR36:DS36"/>
    <mergeCell ref="DT36:DV36"/>
    <mergeCell ref="DO37:DQ37"/>
    <mergeCell ref="DE37:DF37"/>
    <mergeCell ref="DM36:DN36"/>
    <mergeCell ref="DH34:DI34"/>
    <mergeCell ref="DE34:DF34"/>
    <mergeCell ref="DO35:DQ35"/>
    <mergeCell ref="DJ35:DL35"/>
    <mergeCell ref="DJ34:DL34"/>
    <mergeCell ref="DH37:DI37"/>
    <mergeCell ref="DT34:DV34"/>
    <mergeCell ref="EB33:ED33"/>
    <mergeCell ref="DW34:DX34"/>
    <mergeCell ref="DZ34:EA34"/>
    <mergeCell ref="EB34:ED34"/>
    <mergeCell ref="DO36:DQ36"/>
    <mergeCell ref="DO34:DQ34"/>
    <mergeCell ref="DR34:DS34"/>
    <mergeCell ref="DR35:DS35"/>
    <mergeCell ref="DO33:DQ33"/>
    <mergeCell ref="DB37:DD37"/>
    <mergeCell ref="CZ35:DA35"/>
    <mergeCell ref="DB35:DD35"/>
    <mergeCell ref="DB36:DD36"/>
    <mergeCell ref="DJ37:DL37"/>
    <mergeCell ref="DM37:DN37"/>
    <mergeCell ref="DM35:DN35"/>
    <mergeCell ref="DE36:DF36"/>
    <mergeCell ref="DH36:DI36"/>
    <mergeCell ref="DJ36:DL36"/>
    <mergeCell ref="DR33:DS33"/>
    <mergeCell ref="DM34:DN34"/>
    <mergeCell ref="CP35:CQ35"/>
    <mergeCell ref="CR35:CT35"/>
    <mergeCell ref="CU35:CV35"/>
    <mergeCell ref="DE33:DF33"/>
    <mergeCell ref="DH33:DI33"/>
    <mergeCell ref="DH35:DI35"/>
    <mergeCell ref="DB33:DD33"/>
    <mergeCell ref="CP37:CQ37"/>
    <mergeCell ref="CR37:CT37"/>
    <mergeCell ref="CU37:CV37"/>
    <mergeCell ref="CW37:CY37"/>
    <mergeCell ref="CW36:CY36"/>
    <mergeCell ref="CZ36:DA36"/>
    <mergeCell ref="CZ37:DA37"/>
    <mergeCell ref="CP36:CQ36"/>
    <mergeCell ref="CR36:CT36"/>
    <mergeCell ref="CU36:CV36"/>
    <mergeCell ref="CM34:CN34"/>
    <mergeCell ref="CP34:CQ34"/>
    <mergeCell ref="CR34:CT34"/>
    <mergeCell ref="CU34:CV34"/>
    <mergeCell ref="CW34:CY34"/>
    <mergeCell ref="CZ33:DA33"/>
    <mergeCell ref="CE37:CG37"/>
    <mergeCell ref="CH37:CI37"/>
    <mergeCell ref="CZ34:DA34"/>
    <mergeCell ref="DB34:DD34"/>
    <mergeCell ref="CP33:CQ33"/>
    <mergeCell ref="CR33:CT33"/>
    <mergeCell ref="CJ37:CL37"/>
    <mergeCell ref="CM33:CN33"/>
    <mergeCell ref="CM37:CN37"/>
    <mergeCell ref="CW35:CY35"/>
    <mergeCell ref="CE36:CG36"/>
    <mergeCell ref="CH35:CI35"/>
    <mergeCell ref="CJ35:CL35"/>
    <mergeCell ref="CM36:CN36"/>
    <mergeCell ref="CH36:CI36"/>
    <mergeCell ref="CJ36:CL36"/>
    <mergeCell ref="CH34:CI34"/>
    <mergeCell ref="CJ34:CL34"/>
    <mergeCell ref="BX35:BY35"/>
    <mergeCell ref="BZ35:CB35"/>
    <mergeCell ref="CC35:CD35"/>
    <mergeCell ref="CE35:CG35"/>
    <mergeCell ref="BR37:BT37"/>
    <mergeCell ref="BF36:BG36"/>
    <mergeCell ref="CE33:CG33"/>
    <mergeCell ref="CH33:CI33"/>
    <mergeCell ref="CJ33:CL33"/>
    <mergeCell ref="BU34:BV34"/>
    <mergeCell ref="BX34:BY34"/>
    <mergeCell ref="BZ34:CB34"/>
    <mergeCell ref="CC34:CD34"/>
    <mergeCell ref="CE34:CG34"/>
    <mergeCell ref="BM35:BO35"/>
    <mergeCell ref="BP35:BQ35"/>
    <mergeCell ref="BP36:BQ36"/>
    <mergeCell ref="BR36:BT36"/>
    <mergeCell ref="BC37:BD37"/>
    <mergeCell ref="BF37:BG37"/>
    <mergeCell ref="BH37:BJ37"/>
    <mergeCell ref="BK37:BL37"/>
    <mergeCell ref="BM37:BO37"/>
    <mergeCell ref="BP37:BQ37"/>
    <mergeCell ref="BM33:BO33"/>
    <mergeCell ref="BP33:BQ33"/>
    <mergeCell ref="BR33:BT33"/>
    <mergeCell ref="BM34:BO34"/>
    <mergeCell ref="BP34:BQ34"/>
    <mergeCell ref="BR34:BT34"/>
    <mergeCell ref="BH34:BJ34"/>
    <mergeCell ref="BK34:BL34"/>
    <mergeCell ref="AU37:AW37"/>
    <mergeCell ref="AX37:AY37"/>
    <mergeCell ref="AZ37:BB37"/>
    <mergeCell ref="BR35:BT35"/>
    <mergeCell ref="BH36:BJ36"/>
    <mergeCell ref="BK36:BL36"/>
    <mergeCell ref="BM36:BO36"/>
    <mergeCell ref="BK35:BL35"/>
    <mergeCell ref="BC33:BD33"/>
    <mergeCell ref="BC36:BD36"/>
    <mergeCell ref="AX35:AY35"/>
    <mergeCell ref="AZ35:BB35"/>
    <mergeCell ref="AU36:AW36"/>
    <mergeCell ref="AX36:AY36"/>
    <mergeCell ref="AZ36:BB36"/>
    <mergeCell ref="AZ33:BB33"/>
    <mergeCell ref="AZ34:BB34"/>
    <mergeCell ref="BC34:BD34"/>
    <mergeCell ref="AU33:AW33"/>
    <mergeCell ref="AX33:AY33"/>
    <mergeCell ref="AK37:AL37"/>
    <mergeCell ref="AN37:AO37"/>
    <mergeCell ref="AP37:AR37"/>
    <mergeCell ref="AS37:AT37"/>
    <mergeCell ref="AK36:AL36"/>
    <mergeCell ref="AN36:AO36"/>
    <mergeCell ref="AP36:AR36"/>
    <mergeCell ref="AS36:AT36"/>
    <mergeCell ref="AU34:AW34"/>
    <mergeCell ref="AX34:AY34"/>
    <mergeCell ref="AN35:AO35"/>
    <mergeCell ref="AP35:AR35"/>
    <mergeCell ref="AS35:AT35"/>
    <mergeCell ref="AU35:AW35"/>
    <mergeCell ref="AK33:AL33"/>
    <mergeCell ref="AN33:AO33"/>
    <mergeCell ref="AP33:AR33"/>
    <mergeCell ref="AS33:AT33"/>
    <mergeCell ref="AF36:AG36"/>
    <mergeCell ref="AH36:AJ36"/>
    <mergeCell ref="AK34:AL34"/>
    <mergeCell ref="AN34:AO34"/>
    <mergeCell ref="AP34:AR34"/>
    <mergeCell ref="AS34:AT34"/>
    <mergeCell ref="P37:R37"/>
    <mergeCell ref="AH35:AJ35"/>
    <mergeCell ref="S37:T37"/>
    <mergeCell ref="V37:W37"/>
    <mergeCell ref="X37:Z37"/>
    <mergeCell ref="AA37:AB37"/>
    <mergeCell ref="AC37:AE37"/>
    <mergeCell ref="AF37:AG37"/>
    <mergeCell ref="X36:Z36"/>
    <mergeCell ref="AA36:AB36"/>
    <mergeCell ref="V34:W34"/>
    <mergeCell ref="AH37:AJ37"/>
    <mergeCell ref="V36:W36"/>
    <mergeCell ref="AA35:AB35"/>
    <mergeCell ref="AC35:AE35"/>
    <mergeCell ref="AF35:AG35"/>
    <mergeCell ref="AF34:AG34"/>
    <mergeCell ref="AH34:AJ34"/>
    <mergeCell ref="AC36:AE36"/>
    <mergeCell ref="N33:O33"/>
    <mergeCell ref="P33:R33"/>
    <mergeCell ref="N34:O34"/>
    <mergeCell ref="P34:R34"/>
    <mergeCell ref="N35:O35"/>
    <mergeCell ref="AA34:AB34"/>
    <mergeCell ref="S33:T33"/>
    <mergeCell ref="V33:W33"/>
    <mergeCell ref="X33:Z33"/>
    <mergeCell ref="S34:T34"/>
    <mergeCell ref="N37:O37"/>
    <mergeCell ref="K33:M33"/>
    <mergeCell ref="K34:M34"/>
    <mergeCell ref="K35:M35"/>
    <mergeCell ref="K36:M36"/>
    <mergeCell ref="X34:Z34"/>
    <mergeCell ref="V35:W35"/>
    <mergeCell ref="X35:Z35"/>
    <mergeCell ref="S36:T36"/>
    <mergeCell ref="K37:M37"/>
    <mergeCell ref="D37:E37"/>
    <mergeCell ref="I33:J33"/>
    <mergeCell ref="I34:J34"/>
    <mergeCell ref="I35:J35"/>
    <mergeCell ref="I36:J36"/>
    <mergeCell ref="I37:J37"/>
    <mergeCell ref="A37:B37"/>
    <mergeCell ref="F33:H33"/>
    <mergeCell ref="F34:H34"/>
    <mergeCell ref="F35:H35"/>
    <mergeCell ref="F36:H36"/>
    <mergeCell ref="F37:H37"/>
    <mergeCell ref="D33:E33"/>
    <mergeCell ref="D34:E34"/>
    <mergeCell ref="D35:E35"/>
    <mergeCell ref="D36:E36"/>
    <mergeCell ref="IB44:IP44"/>
    <mergeCell ref="IA43:IB43"/>
    <mergeCell ref="IC43:IH43"/>
    <mergeCell ref="II43:IL43"/>
    <mergeCell ref="IM43:IR43"/>
    <mergeCell ref="IA42:IB42"/>
    <mergeCell ref="ID42:IH42"/>
    <mergeCell ref="II42:IM42"/>
    <mergeCell ref="IN42:IR42"/>
    <mergeCell ref="IA41:IB41"/>
    <mergeCell ref="ID41:IH41"/>
    <mergeCell ref="II41:IM41"/>
    <mergeCell ref="IN41:IR41"/>
    <mergeCell ref="IA40:IB40"/>
    <mergeCell ref="ID40:IE40"/>
    <mergeCell ref="II40:IJ40"/>
    <mergeCell ref="IN40:IO40"/>
    <mergeCell ref="IA39:IB39"/>
    <mergeCell ref="ID39:IE39"/>
    <mergeCell ref="II39:IJ39"/>
    <mergeCell ref="IN39:IO39"/>
    <mergeCell ref="IP32:IR32"/>
    <mergeCell ref="IA38:IB38"/>
    <mergeCell ref="ID38:IE38"/>
    <mergeCell ref="IF38:IH38"/>
    <mergeCell ref="II38:IJ38"/>
    <mergeCell ref="IK38:IM38"/>
    <mergeCell ref="IN38:IO38"/>
    <mergeCell ref="IP38:IR38"/>
    <mergeCell ref="IP33:IR33"/>
    <mergeCell ref="IA34:IB34"/>
    <mergeCell ref="IN31:IO31"/>
    <mergeCell ref="IA32:IB32"/>
    <mergeCell ref="ID32:IE32"/>
    <mergeCell ref="IF32:IH32"/>
    <mergeCell ref="II32:IJ32"/>
    <mergeCell ref="IK32:IM32"/>
    <mergeCell ref="IN32:IO32"/>
    <mergeCell ref="II29:IJ29"/>
    <mergeCell ref="IA31:IB31"/>
    <mergeCell ref="ID31:IE31"/>
    <mergeCell ref="II31:IJ31"/>
    <mergeCell ref="IK29:IM29"/>
    <mergeCell ref="IN29:IO29"/>
    <mergeCell ref="IP29:IR29"/>
    <mergeCell ref="IA30:IB30"/>
    <mergeCell ref="ID30:IE30"/>
    <mergeCell ref="II30:IJ30"/>
    <mergeCell ref="IN30:IO30"/>
    <mergeCell ref="IA29:IC29"/>
    <mergeCell ref="ID29:IE29"/>
    <mergeCell ref="IF29:IH29"/>
    <mergeCell ref="IN28:IQ28"/>
    <mergeCell ref="IB27:IC27"/>
    <mergeCell ref="ID27:IG27"/>
    <mergeCell ref="II27:IL27"/>
    <mergeCell ref="IN27:IQ27"/>
    <mergeCell ref="IB28:IC28"/>
    <mergeCell ref="ID28:IG28"/>
    <mergeCell ref="II28:IL28"/>
    <mergeCell ref="IB26:IC26"/>
    <mergeCell ref="ID26:IG26"/>
    <mergeCell ref="II26:IL26"/>
    <mergeCell ref="IN26:IQ26"/>
    <mergeCell ref="IB25:IC25"/>
    <mergeCell ref="ID25:IG25"/>
    <mergeCell ref="II25:IL25"/>
    <mergeCell ref="IN25:IQ25"/>
    <mergeCell ref="IA24:IC24"/>
    <mergeCell ref="ID24:IH24"/>
    <mergeCell ref="II24:IM24"/>
    <mergeCell ref="IN24:IR24"/>
    <mergeCell ref="IA23:IC23"/>
    <mergeCell ref="ID23:IH23"/>
    <mergeCell ref="II23:IM23"/>
    <mergeCell ref="IN23:IR23"/>
    <mergeCell ref="IA22:IC22"/>
    <mergeCell ref="ID22:IH22"/>
    <mergeCell ref="II22:IM22"/>
    <mergeCell ref="IN22:IR22"/>
    <mergeCell ref="IA20:IR20"/>
    <mergeCell ref="IA21:IC21"/>
    <mergeCell ref="ID21:IH21"/>
    <mergeCell ref="II21:IM21"/>
    <mergeCell ref="IN21:IR21"/>
    <mergeCell ref="IL18:IQ18"/>
    <mergeCell ref="IA19:IB19"/>
    <mergeCell ref="ID19:IE19"/>
    <mergeCell ref="IF19:IH19"/>
    <mergeCell ref="IA14:IB14"/>
    <mergeCell ref="IG14:IH14"/>
    <mergeCell ref="II14:IJ14"/>
    <mergeCell ref="II15:IJ15"/>
    <mergeCell ref="IL9:IQ16"/>
    <mergeCell ref="IA10:IB10"/>
    <mergeCell ref="ID12:IE12"/>
    <mergeCell ref="IF12:IH12"/>
    <mergeCell ref="II12:IJ12"/>
    <mergeCell ref="IA13:IB13"/>
    <mergeCell ref="IG13:IH13"/>
    <mergeCell ref="II13:IJ13"/>
    <mergeCell ref="IA12:IB12"/>
    <mergeCell ref="ID10:IE10"/>
    <mergeCell ref="IF10:IH10"/>
    <mergeCell ref="II10:IJ10"/>
    <mergeCell ref="IA11:IB11"/>
    <mergeCell ref="ID11:IE11"/>
    <mergeCell ref="IF11:IH11"/>
    <mergeCell ref="II11:IJ11"/>
    <mergeCell ref="II8:IJ8"/>
    <mergeCell ref="IA9:IB9"/>
    <mergeCell ref="ID9:IE9"/>
    <mergeCell ref="IF9:IH9"/>
    <mergeCell ref="II9:IJ9"/>
    <mergeCell ref="IA7:IB7"/>
    <mergeCell ref="ID7:IE7"/>
    <mergeCell ref="IF7:IH7"/>
    <mergeCell ref="IA8:IB8"/>
    <mergeCell ref="ID8:IE8"/>
    <mergeCell ref="IF8:IH8"/>
    <mergeCell ref="HJ44:HX44"/>
    <mergeCell ref="IC2:IK2"/>
    <mergeCell ref="IA4:IB4"/>
    <mergeCell ref="IC4:IE4"/>
    <mergeCell ref="IA5:IH5"/>
    <mergeCell ref="II5:IR5"/>
    <mergeCell ref="IA6:IC6"/>
    <mergeCell ref="ID6:IE6"/>
    <mergeCell ref="IF6:IH6"/>
    <mergeCell ref="II6:IR7"/>
    <mergeCell ref="HI43:HJ43"/>
    <mergeCell ref="HK43:HP43"/>
    <mergeCell ref="HQ43:HT43"/>
    <mergeCell ref="HU43:HZ43"/>
    <mergeCell ref="HI42:HJ42"/>
    <mergeCell ref="HL42:HP42"/>
    <mergeCell ref="HQ42:HU42"/>
    <mergeCell ref="HV42:HZ42"/>
    <mergeCell ref="HI41:HJ41"/>
    <mergeCell ref="HL41:HP41"/>
    <mergeCell ref="HQ41:HU41"/>
    <mergeCell ref="HV41:HZ41"/>
    <mergeCell ref="HI40:HJ40"/>
    <mergeCell ref="HL40:HM40"/>
    <mergeCell ref="HQ40:HR40"/>
    <mergeCell ref="HV40:HW40"/>
    <mergeCell ref="HI39:HJ39"/>
    <mergeCell ref="HL39:HM39"/>
    <mergeCell ref="HQ39:HR39"/>
    <mergeCell ref="HV39:HW39"/>
    <mergeCell ref="HX32:HZ32"/>
    <mergeCell ref="HI38:HJ38"/>
    <mergeCell ref="HL38:HM38"/>
    <mergeCell ref="HN38:HP38"/>
    <mergeCell ref="HQ38:HR38"/>
    <mergeCell ref="HS38:HU38"/>
    <mergeCell ref="HV38:HW38"/>
    <mergeCell ref="HX38:HZ38"/>
    <mergeCell ref="HI33:HJ33"/>
    <mergeCell ref="HL33:HM33"/>
    <mergeCell ref="HV31:HW31"/>
    <mergeCell ref="HI32:HJ32"/>
    <mergeCell ref="HL32:HM32"/>
    <mergeCell ref="HN32:HP32"/>
    <mergeCell ref="HQ32:HR32"/>
    <mergeCell ref="HS32:HU32"/>
    <mergeCell ref="HV32:HW32"/>
    <mergeCell ref="HQ29:HR29"/>
    <mergeCell ref="HI31:HJ31"/>
    <mergeCell ref="HL31:HM31"/>
    <mergeCell ref="HQ31:HR31"/>
    <mergeCell ref="HS29:HU29"/>
    <mergeCell ref="HV29:HW29"/>
    <mergeCell ref="HX29:HZ29"/>
    <mergeCell ref="HI30:HJ30"/>
    <mergeCell ref="HL30:HM30"/>
    <mergeCell ref="HQ30:HR30"/>
    <mergeCell ref="HV30:HW30"/>
    <mergeCell ref="HI29:HK29"/>
    <mergeCell ref="HL29:HM29"/>
    <mergeCell ref="HN29:HP29"/>
    <mergeCell ref="HV28:HY28"/>
    <mergeCell ref="HJ27:HK27"/>
    <mergeCell ref="HL27:HO27"/>
    <mergeCell ref="HQ27:HT27"/>
    <mergeCell ref="HV27:HY27"/>
    <mergeCell ref="HJ28:HK28"/>
    <mergeCell ref="HL28:HO28"/>
    <mergeCell ref="HQ28:HT28"/>
    <mergeCell ref="HJ26:HK26"/>
    <mergeCell ref="HL26:HO26"/>
    <mergeCell ref="HQ26:HT26"/>
    <mergeCell ref="HV26:HY26"/>
    <mergeCell ref="HJ25:HK25"/>
    <mergeCell ref="HL25:HO25"/>
    <mergeCell ref="HQ25:HT25"/>
    <mergeCell ref="HV25:HY25"/>
    <mergeCell ref="HI24:HK24"/>
    <mergeCell ref="HL24:HP24"/>
    <mergeCell ref="HQ24:HU24"/>
    <mergeCell ref="HV24:HZ24"/>
    <mergeCell ref="HI23:HK23"/>
    <mergeCell ref="HL23:HP23"/>
    <mergeCell ref="HQ23:HU23"/>
    <mergeCell ref="HV23:HZ23"/>
    <mergeCell ref="HI22:HK22"/>
    <mergeCell ref="HL22:HP22"/>
    <mergeCell ref="HQ22:HU22"/>
    <mergeCell ref="HV22:HZ22"/>
    <mergeCell ref="HI20:HZ20"/>
    <mergeCell ref="HI21:HK21"/>
    <mergeCell ref="HL21:HP21"/>
    <mergeCell ref="HQ21:HU21"/>
    <mergeCell ref="HV21:HZ21"/>
    <mergeCell ref="HT18:HY18"/>
    <mergeCell ref="HI19:HJ19"/>
    <mergeCell ref="HL19:HM19"/>
    <mergeCell ref="HN19:HP19"/>
    <mergeCell ref="HI14:HJ14"/>
    <mergeCell ref="HO14:HP14"/>
    <mergeCell ref="HQ14:HR14"/>
    <mergeCell ref="HQ15:HR15"/>
    <mergeCell ref="HT9:HY16"/>
    <mergeCell ref="HI10:HJ10"/>
    <mergeCell ref="HL12:HM12"/>
    <mergeCell ref="HN12:HP12"/>
    <mergeCell ref="HQ12:HR12"/>
    <mergeCell ref="HI13:HJ13"/>
    <mergeCell ref="HO13:HP13"/>
    <mergeCell ref="HQ13:HR13"/>
    <mergeCell ref="HI12:HJ12"/>
    <mergeCell ref="HL10:HM10"/>
    <mergeCell ref="HN10:HP10"/>
    <mergeCell ref="HQ10:HR10"/>
    <mergeCell ref="HI11:HJ11"/>
    <mergeCell ref="HL11:HM11"/>
    <mergeCell ref="HN11:HP11"/>
    <mergeCell ref="HQ11:HR11"/>
    <mergeCell ref="HQ8:HR8"/>
    <mergeCell ref="HI9:HJ9"/>
    <mergeCell ref="HL9:HM9"/>
    <mergeCell ref="HN9:HP9"/>
    <mergeCell ref="HQ9:HR9"/>
    <mergeCell ref="HI7:HJ7"/>
    <mergeCell ref="HL7:HM7"/>
    <mergeCell ref="HN7:HP7"/>
    <mergeCell ref="HI8:HJ8"/>
    <mergeCell ref="HL8:HM8"/>
    <mergeCell ref="HN8:HP8"/>
    <mergeCell ref="GR44:HF44"/>
    <mergeCell ref="HK2:HS2"/>
    <mergeCell ref="HI4:HJ4"/>
    <mergeCell ref="HK4:HM4"/>
    <mergeCell ref="HI5:HP5"/>
    <mergeCell ref="HQ5:HZ5"/>
    <mergeCell ref="HI6:HK6"/>
    <mergeCell ref="HL6:HM6"/>
    <mergeCell ref="HN6:HP6"/>
    <mergeCell ref="HQ6:HZ7"/>
    <mergeCell ref="GQ43:GR43"/>
    <mergeCell ref="GS43:GX43"/>
    <mergeCell ref="GY43:HB43"/>
    <mergeCell ref="HC43:HH43"/>
    <mergeCell ref="GQ42:GR42"/>
    <mergeCell ref="GT42:GX42"/>
    <mergeCell ref="GY42:HC42"/>
    <mergeCell ref="HD42:HH42"/>
    <mergeCell ref="GQ41:GR41"/>
    <mergeCell ref="GT41:GX41"/>
    <mergeCell ref="GY41:HC41"/>
    <mergeCell ref="HD41:HH41"/>
    <mergeCell ref="GQ40:GR40"/>
    <mergeCell ref="GT40:GU40"/>
    <mergeCell ref="GY40:GZ40"/>
    <mergeCell ref="HD40:HE40"/>
    <mergeCell ref="GQ39:GR39"/>
    <mergeCell ref="GT39:GU39"/>
    <mergeCell ref="GY39:GZ39"/>
    <mergeCell ref="HD39:HE39"/>
    <mergeCell ref="HF32:HH32"/>
    <mergeCell ref="GQ38:GR38"/>
    <mergeCell ref="GT38:GU38"/>
    <mergeCell ref="GV38:GX38"/>
    <mergeCell ref="GY38:GZ38"/>
    <mergeCell ref="HA38:HC38"/>
    <mergeCell ref="HD38:HE38"/>
    <mergeCell ref="HF38:HH38"/>
    <mergeCell ref="GY33:GZ33"/>
    <mergeCell ref="HA33:HC33"/>
    <mergeCell ref="HD31:HE31"/>
    <mergeCell ref="GQ32:GR32"/>
    <mergeCell ref="GT32:GU32"/>
    <mergeCell ref="GV32:GX32"/>
    <mergeCell ref="GY32:GZ32"/>
    <mergeCell ref="HA32:HC32"/>
    <mergeCell ref="HD32:HE32"/>
    <mergeCell ref="GY29:GZ29"/>
    <mergeCell ref="GQ31:GR31"/>
    <mergeCell ref="GT31:GU31"/>
    <mergeCell ref="GY31:GZ31"/>
    <mergeCell ref="HA29:HC29"/>
    <mergeCell ref="HD29:HE29"/>
    <mergeCell ref="HF29:HH29"/>
    <mergeCell ref="GQ30:GR30"/>
    <mergeCell ref="GT30:GU30"/>
    <mergeCell ref="GY30:GZ30"/>
    <mergeCell ref="HD30:HE30"/>
    <mergeCell ref="GQ29:GS29"/>
    <mergeCell ref="GT29:GU29"/>
    <mergeCell ref="GV29:GX29"/>
    <mergeCell ref="HD28:HG28"/>
    <mergeCell ref="GR27:GS27"/>
    <mergeCell ref="GT27:GW27"/>
    <mergeCell ref="GY27:HB27"/>
    <mergeCell ref="HD27:HG27"/>
    <mergeCell ref="GR28:GS28"/>
    <mergeCell ref="GT28:GW28"/>
    <mergeCell ref="GY28:HB28"/>
    <mergeCell ref="GR26:GS26"/>
    <mergeCell ref="GT26:GW26"/>
    <mergeCell ref="GY26:HB26"/>
    <mergeCell ref="HD26:HG26"/>
    <mergeCell ref="GR25:GS25"/>
    <mergeCell ref="GT25:GW25"/>
    <mergeCell ref="GY25:HB25"/>
    <mergeCell ref="HD25:HG25"/>
    <mergeCell ref="GQ24:GS24"/>
    <mergeCell ref="GT24:GX24"/>
    <mergeCell ref="GY24:HC24"/>
    <mergeCell ref="HD24:HH24"/>
    <mergeCell ref="GQ23:GS23"/>
    <mergeCell ref="GT23:GX23"/>
    <mergeCell ref="GY23:HC23"/>
    <mergeCell ref="HD23:HH23"/>
    <mergeCell ref="GQ22:GS22"/>
    <mergeCell ref="GT22:GX22"/>
    <mergeCell ref="GY22:HC22"/>
    <mergeCell ref="HD22:HH22"/>
    <mergeCell ref="GQ20:HH20"/>
    <mergeCell ref="GQ21:GS21"/>
    <mergeCell ref="GT21:GX21"/>
    <mergeCell ref="GY21:HC21"/>
    <mergeCell ref="HD21:HH21"/>
    <mergeCell ref="HB18:HG18"/>
    <mergeCell ref="GQ19:GR19"/>
    <mergeCell ref="GT19:GU19"/>
    <mergeCell ref="GV19:GX19"/>
    <mergeCell ref="GQ14:GR14"/>
    <mergeCell ref="GW14:GX14"/>
    <mergeCell ref="GY14:GZ14"/>
    <mergeCell ref="GY15:GZ15"/>
    <mergeCell ref="HB9:HG16"/>
    <mergeCell ref="GQ10:GR10"/>
    <mergeCell ref="GT12:GU12"/>
    <mergeCell ref="GV12:GX12"/>
    <mergeCell ref="GY12:GZ12"/>
    <mergeCell ref="GQ13:GR13"/>
    <mergeCell ref="GW13:GX13"/>
    <mergeCell ref="GY13:GZ13"/>
    <mergeCell ref="GQ12:GR12"/>
    <mergeCell ref="GT10:GU10"/>
    <mergeCell ref="GV10:GX10"/>
    <mergeCell ref="GY10:GZ10"/>
    <mergeCell ref="GQ11:GR11"/>
    <mergeCell ref="GT11:GU11"/>
    <mergeCell ref="GV11:GX11"/>
    <mergeCell ref="GY11:GZ11"/>
    <mergeCell ref="GY8:GZ8"/>
    <mergeCell ref="GQ9:GR9"/>
    <mergeCell ref="GT9:GU9"/>
    <mergeCell ref="GV9:GX9"/>
    <mergeCell ref="GY9:GZ9"/>
    <mergeCell ref="GQ7:GR7"/>
    <mergeCell ref="GT7:GU7"/>
    <mergeCell ref="GV7:GX7"/>
    <mergeCell ref="GQ8:GR8"/>
    <mergeCell ref="GT8:GU8"/>
    <mergeCell ref="GV8:GX8"/>
    <mergeCell ref="FZ44:GN44"/>
    <mergeCell ref="GS2:HA2"/>
    <mergeCell ref="GQ4:GR4"/>
    <mergeCell ref="GS4:GU4"/>
    <mergeCell ref="GQ5:GX5"/>
    <mergeCell ref="GY5:HH5"/>
    <mergeCell ref="GQ6:GS6"/>
    <mergeCell ref="GT6:GU6"/>
    <mergeCell ref="GV6:GX6"/>
    <mergeCell ref="GY6:HH7"/>
    <mergeCell ref="FY43:FZ43"/>
    <mergeCell ref="GA43:GF43"/>
    <mergeCell ref="GG43:GJ43"/>
    <mergeCell ref="GK43:GP43"/>
    <mergeCell ref="FY42:FZ42"/>
    <mergeCell ref="GB42:GF42"/>
    <mergeCell ref="GG42:GK42"/>
    <mergeCell ref="GL42:GP42"/>
    <mergeCell ref="FY41:FZ41"/>
    <mergeCell ref="GB41:GF41"/>
    <mergeCell ref="GG41:GK41"/>
    <mergeCell ref="GL41:GP41"/>
    <mergeCell ref="FY40:FZ40"/>
    <mergeCell ref="GB40:GC40"/>
    <mergeCell ref="GG40:GH40"/>
    <mergeCell ref="GL40:GM40"/>
    <mergeCell ref="FY39:FZ39"/>
    <mergeCell ref="GB39:GC39"/>
    <mergeCell ref="GG39:GH39"/>
    <mergeCell ref="GL39:GM39"/>
    <mergeCell ref="GN32:GP32"/>
    <mergeCell ref="FY38:FZ38"/>
    <mergeCell ref="GB38:GC38"/>
    <mergeCell ref="GD38:GF38"/>
    <mergeCell ref="GG38:GH38"/>
    <mergeCell ref="GI38:GK38"/>
    <mergeCell ref="GL38:GM38"/>
    <mergeCell ref="GN38:GP38"/>
    <mergeCell ref="GD33:GF33"/>
    <mergeCell ref="GG33:GH33"/>
    <mergeCell ref="GL31:GM31"/>
    <mergeCell ref="FY32:FZ32"/>
    <mergeCell ref="GB32:GC32"/>
    <mergeCell ref="GD32:GF32"/>
    <mergeCell ref="GG32:GH32"/>
    <mergeCell ref="GI32:GK32"/>
    <mergeCell ref="GL32:GM32"/>
    <mergeCell ref="GG29:GH29"/>
    <mergeCell ref="FY31:FZ31"/>
    <mergeCell ref="GB31:GC31"/>
    <mergeCell ref="GG31:GH31"/>
    <mergeCell ref="GI29:GK29"/>
    <mergeCell ref="GL29:GM29"/>
    <mergeCell ref="GN29:GP29"/>
    <mergeCell ref="FY30:FZ30"/>
    <mergeCell ref="GB30:GC30"/>
    <mergeCell ref="GG30:GH30"/>
    <mergeCell ref="GL30:GM30"/>
    <mergeCell ref="FY29:GA29"/>
    <mergeCell ref="GB29:GC29"/>
    <mergeCell ref="GD29:GF29"/>
    <mergeCell ref="GL28:GO28"/>
    <mergeCell ref="FZ27:GA27"/>
    <mergeCell ref="GB27:GE27"/>
    <mergeCell ref="GG27:GJ27"/>
    <mergeCell ref="GL27:GO27"/>
    <mergeCell ref="FZ28:GA28"/>
    <mergeCell ref="GB28:GE28"/>
    <mergeCell ref="GG28:GJ28"/>
    <mergeCell ref="FZ26:GA26"/>
    <mergeCell ref="GB26:GE26"/>
    <mergeCell ref="GG26:GJ26"/>
    <mergeCell ref="GL26:GO26"/>
    <mergeCell ref="FZ25:GA25"/>
    <mergeCell ref="GB25:GE25"/>
    <mergeCell ref="GG25:GJ25"/>
    <mergeCell ref="GL25:GO25"/>
    <mergeCell ref="FY24:GA24"/>
    <mergeCell ref="GB24:GF24"/>
    <mergeCell ref="GG24:GK24"/>
    <mergeCell ref="GL24:GP24"/>
    <mergeCell ref="FY23:GA23"/>
    <mergeCell ref="GB23:GF23"/>
    <mergeCell ref="GG23:GK23"/>
    <mergeCell ref="GL23:GP23"/>
    <mergeCell ref="FY22:GA22"/>
    <mergeCell ref="GB22:GF22"/>
    <mergeCell ref="GG22:GK22"/>
    <mergeCell ref="GL22:GP22"/>
    <mergeCell ref="FY20:GP20"/>
    <mergeCell ref="FY21:GA21"/>
    <mergeCell ref="GB21:GF21"/>
    <mergeCell ref="GG21:GK21"/>
    <mergeCell ref="GL21:GP21"/>
    <mergeCell ref="GJ18:GO18"/>
    <mergeCell ref="FY19:FZ19"/>
    <mergeCell ref="GB19:GC19"/>
    <mergeCell ref="GD19:GF19"/>
    <mergeCell ref="FY14:FZ14"/>
    <mergeCell ref="GE14:GF14"/>
    <mergeCell ref="GG14:GH14"/>
    <mergeCell ref="GG15:GH15"/>
    <mergeCell ref="GJ9:GO16"/>
    <mergeCell ref="FY10:FZ10"/>
    <mergeCell ref="GB12:GC12"/>
    <mergeCell ref="GD12:GF12"/>
    <mergeCell ref="GG12:GH12"/>
    <mergeCell ref="FY13:FZ13"/>
    <mergeCell ref="GE13:GF13"/>
    <mergeCell ref="GG13:GH13"/>
    <mergeCell ref="FY12:FZ12"/>
    <mergeCell ref="GB10:GC10"/>
    <mergeCell ref="GD10:GF10"/>
    <mergeCell ref="GG10:GH10"/>
    <mergeCell ref="FY11:FZ11"/>
    <mergeCell ref="GB11:GC11"/>
    <mergeCell ref="GD11:GF11"/>
    <mergeCell ref="GG11:GH11"/>
    <mergeCell ref="GG8:GH8"/>
    <mergeCell ref="FY9:FZ9"/>
    <mergeCell ref="GB9:GC9"/>
    <mergeCell ref="GD9:GF9"/>
    <mergeCell ref="GG9:GH9"/>
    <mergeCell ref="FY7:FZ7"/>
    <mergeCell ref="GB7:GC7"/>
    <mergeCell ref="GD7:GF7"/>
    <mergeCell ref="FY8:FZ8"/>
    <mergeCell ref="GB8:GC8"/>
    <mergeCell ref="GD8:GF8"/>
    <mergeCell ref="FH44:FV44"/>
    <mergeCell ref="GA2:GI2"/>
    <mergeCell ref="FY4:FZ4"/>
    <mergeCell ref="GA4:GC4"/>
    <mergeCell ref="FY5:GF5"/>
    <mergeCell ref="GG5:GP5"/>
    <mergeCell ref="FY6:GA6"/>
    <mergeCell ref="GB6:GC6"/>
    <mergeCell ref="GD6:GF6"/>
    <mergeCell ref="GG6:GP7"/>
    <mergeCell ref="FG43:FH43"/>
    <mergeCell ref="FI43:FN43"/>
    <mergeCell ref="FO43:FR43"/>
    <mergeCell ref="FS43:FX43"/>
    <mergeCell ref="FG42:FH42"/>
    <mergeCell ref="FJ42:FN42"/>
    <mergeCell ref="FO42:FS42"/>
    <mergeCell ref="FT42:FX42"/>
    <mergeCell ref="FG41:FH41"/>
    <mergeCell ref="FJ41:FN41"/>
    <mergeCell ref="FO41:FS41"/>
    <mergeCell ref="FT41:FX41"/>
    <mergeCell ref="FG40:FH40"/>
    <mergeCell ref="FJ40:FK40"/>
    <mergeCell ref="FO40:FP40"/>
    <mergeCell ref="FT40:FU40"/>
    <mergeCell ref="FG39:FH39"/>
    <mergeCell ref="FJ39:FK39"/>
    <mergeCell ref="FO39:FP39"/>
    <mergeCell ref="FT39:FU39"/>
    <mergeCell ref="FV32:FX32"/>
    <mergeCell ref="FG38:FH38"/>
    <mergeCell ref="FJ38:FK38"/>
    <mergeCell ref="FL38:FN38"/>
    <mergeCell ref="FO38:FP38"/>
    <mergeCell ref="FQ38:FS38"/>
    <mergeCell ref="FT38:FU38"/>
    <mergeCell ref="FV38:FX38"/>
    <mergeCell ref="FO33:FP33"/>
    <mergeCell ref="FQ33:FS33"/>
    <mergeCell ref="FT31:FU31"/>
    <mergeCell ref="FG32:FH32"/>
    <mergeCell ref="FJ32:FK32"/>
    <mergeCell ref="FL32:FN32"/>
    <mergeCell ref="FO32:FP32"/>
    <mergeCell ref="FQ32:FS32"/>
    <mergeCell ref="FT32:FU32"/>
    <mergeCell ref="FO29:FP29"/>
    <mergeCell ref="FG31:FH31"/>
    <mergeCell ref="FJ31:FK31"/>
    <mergeCell ref="FO31:FP31"/>
    <mergeCell ref="FQ29:FS29"/>
    <mergeCell ref="FT29:FU29"/>
    <mergeCell ref="FV29:FX29"/>
    <mergeCell ref="FG30:FH30"/>
    <mergeCell ref="FJ30:FK30"/>
    <mergeCell ref="FO30:FP30"/>
    <mergeCell ref="FT30:FU30"/>
    <mergeCell ref="FG29:FI29"/>
    <mergeCell ref="FJ29:FK29"/>
    <mergeCell ref="FL29:FN29"/>
    <mergeCell ref="FT28:FW28"/>
    <mergeCell ref="FH27:FI27"/>
    <mergeCell ref="FJ27:FM27"/>
    <mergeCell ref="FO27:FR27"/>
    <mergeCell ref="FT27:FW27"/>
    <mergeCell ref="FH28:FI28"/>
    <mergeCell ref="FJ28:FM28"/>
    <mergeCell ref="FO28:FR28"/>
    <mergeCell ref="FH26:FI26"/>
    <mergeCell ref="FJ26:FM26"/>
    <mergeCell ref="FO26:FR26"/>
    <mergeCell ref="FT26:FW26"/>
    <mergeCell ref="FH25:FI25"/>
    <mergeCell ref="FJ25:FM25"/>
    <mergeCell ref="FO25:FR25"/>
    <mergeCell ref="FT25:FW25"/>
    <mergeCell ref="FG24:FI24"/>
    <mergeCell ref="FJ24:FN24"/>
    <mergeCell ref="FO24:FS24"/>
    <mergeCell ref="FT24:FX24"/>
    <mergeCell ref="FG23:FI23"/>
    <mergeCell ref="FJ23:FN23"/>
    <mergeCell ref="FO23:FS23"/>
    <mergeCell ref="FT23:FX23"/>
    <mergeCell ref="FG22:FI22"/>
    <mergeCell ref="FJ22:FN22"/>
    <mergeCell ref="FO22:FS22"/>
    <mergeCell ref="FT22:FX22"/>
    <mergeCell ref="FG20:FX20"/>
    <mergeCell ref="FG21:FI21"/>
    <mergeCell ref="FJ21:FN21"/>
    <mergeCell ref="FO21:FS21"/>
    <mergeCell ref="FT21:FX21"/>
    <mergeCell ref="FR18:FW18"/>
    <mergeCell ref="FG19:FH19"/>
    <mergeCell ref="FJ19:FK19"/>
    <mergeCell ref="FL19:FN19"/>
    <mergeCell ref="FG14:FH14"/>
    <mergeCell ref="FM14:FN14"/>
    <mergeCell ref="FO14:FP14"/>
    <mergeCell ref="FO15:FP15"/>
    <mergeCell ref="FR9:FW16"/>
    <mergeCell ref="FG10:FH10"/>
    <mergeCell ref="FJ12:FK12"/>
    <mergeCell ref="FL12:FN12"/>
    <mergeCell ref="FO12:FP12"/>
    <mergeCell ref="FG13:FH13"/>
    <mergeCell ref="FM13:FN13"/>
    <mergeCell ref="FO13:FP13"/>
    <mergeCell ref="FG12:FH12"/>
    <mergeCell ref="FJ10:FK10"/>
    <mergeCell ref="FL10:FN10"/>
    <mergeCell ref="FO10:FP10"/>
    <mergeCell ref="FG11:FH11"/>
    <mergeCell ref="FJ11:FK11"/>
    <mergeCell ref="FL11:FN11"/>
    <mergeCell ref="FO11:FP11"/>
    <mergeCell ref="FO8:FP8"/>
    <mergeCell ref="FG9:FH9"/>
    <mergeCell ref="FJ9:FK9"/>
    <mergeCell ref="FL9:FN9"/>
    <mergeCell ref="FO9:FP9"/>
    <mergeCell ref="FG7:FH7"/>
    <mergeCell ref="FJ7:FK7"/>
    <mergeCell ref="FL7:FN7"/>
    <mergeCell ref="FG8:FH8"/>
    <mergeCell ref="FJ8:FK8"/>
    <mergeCell ref="FL8:FN8"/>
    <mergeCell ref="EP44:FD44"/>
    <mergeCell ref="FI2:FQ2"/>
    <mergeCell ref="FG4:FH4"/>
    <mergeCell ref="FI4:FK4"/>
    <mergeCell ref="FG5:FN5"/>
    <mergeCell ref="FO5:FX5"/>
    <mergeCell ref="FG6:FI6"/>
    <mergeCell ref="FJ6:FK6"/>
    <mergeCell ref="FL6:FN6"/>
    <mergeCell ref="FO6:FX7"/>
    <mergeCell ref="EO43:EP43"/>
    <mergeCell ref="EQ43:EV43"/>
    <mergeCell ref="EW43:EZ43"/>
    <mergeCell ref="FA43:FF43"/>
    <mergeCell ref="EO42:EP42"/>
    <mergeCell ref="ER42:EV42"/>
    <mergeCell ref="EW42:FA42"/>
    <mergeCell ref="FB42:FF42"/>
    <mergeCell ref="EO41:EP41"/>
    <mergeCell ref="ER41:EV41"/>
    <mergeCell ref="EW41:FA41"/>
    <mergeCell ref="FB41:FF41"/>
    <mergeCell ref="EO40:EP40"/>
    <mergeCell ref="ER40:ES40"/>
    <mergeCell ref="EW40:EX40"/>
    <mergeCell ref="FB40:FC40"/>
    <mergeCell ref="EO39:EP39"/>
    <mergeCell ref="ER39:ES39"/>
    <mergeCell ref="EW39:EX39"/>
    <mergeCell ref="FB39:FC39"/>
    <mergeCell ref="FD32:FF32"/>
    <mergeCell ref="EO38:EP38"/>
    <mergeCell ref="ER38:ES38"/>
    <mergeCell ref="ET38:EV38"/>
    <mergeCell ref="EW38:EX38"/>
    <mergeCell ref="EY38:FA38"/>
    <mergeCell ref="FB38:FC38"/>
    <mergeCell ref="FD38:FF38"/>
    <mergeCell ref="EO33:EP33"/>
    <mergeCell ref="ER33:ES33"/>
    <mergeCell ref="FB31:FC31"/>
    <mergeCell ref="EO32:EP32"/>
    <mergeCell ref="ER32:ES32"/>
    <mergeCell ref="ET32:EV32"/>
    <mergeCell ref="EW32:EX32"/>
    <mergeCell ref="EY32:FA32"/>
    <mergeCell ref="FB32:FC32"/>
    <mergeCell ref="EW29:EX29"/>
    <mergeCell ref="EO31:EP31"/>
    <mergeCell ref="ER31:ES31"/>
    <mergeCell ref="EW31:EX31"/>
    <mergeCell ref="EY29:FA29"/>
    <mergeCell ref="FB29:FC29"/>
    <mergeCell ref="FD29:FF29"/>
    <mergeCell ref="EO30:EP30"/>
    <mergeCell ref="ER30:ES30"/>
    <mergeCell ref="EW30:EX30"/>
    <mergeCell ref="FB30:FC30"/>
    <mergeCell ref="EO29:EQ29"/>
    <mergeCell ref="ER29:ES29"/>
    <mergeCell ref="ET29:EV29"/>
    <mergeCell ref="FB28:FE28"/>
    <mergeCell ref="EP27:EQ27"/>
    <mergeCell ref="ER27:EU27"/>
    <mergeCell ref="EW27:EZ27"/>
    <mergeCell ref="FB27:FE27"/>
    <mergeCell ref="EP28:EQ28"/>
    <mergeCell ref="ER28:EU28"/>
    <mergeCell ref="EW28:EZ28"/>
    <mergeCell ref="EP26:EQ26"/>
    <mergeCell ref="ER26:EU26"/>
    <mergeCell ref="EW26:EZ26"/>
    <mergeCell ref="FB26:FE26"/>
    <mergeCell ref="EP25:EQ25"/>
    <mergeCell ref="ER25:EU25"/>
    <mergeCell ref="EW25:EZ25"/>
    <mergeCell ref="FB25:FE25"/>
    <mergeCell ref="EO24:EQ24"/>
    <mergeCell ref="ER24:EV24"/>
    <mergeCell ref="EW24:FA24"/>
    <mergeCell ref="FB24:FF24"/>
    <mergeCell ref="EO23:EQ23"/>
    <mergeCell ref="ER23:EV23"/>
    <mergeCell ref="EW23:FA23"/>
    <mergeCell ref="FB23:FF23"/>
    <mergeCell ref="EO22:EQ22"/>
    <mergeCell ref="ER22:EV22"/>
    <mergeCell ref="EW22:FA22"/>
    <mergeCell ref="FB22:FF22"/>
    <mergeCell ref="EO20:FF20"/>
    <mergeCell ref="EO21:EQ21"/>
    <mergeCell ref="ER21:EV21"/>
    <mergeCell ref="EW21:FA21"/>
    <mergeCell ref="FB21:FF21"/>
    <mergeCell ref="EZ18:FE18"/>
    <mergeCell ref="EO19:EP19"/>
    <mergeCell ref="ER19:ES19"/>
    <mergeCell ref="ET19:EV19"/>
    <mergeCell ref="EO14:EP14"/>
    <mergeCell ref="EU14:EV14"/>
    <mergeCell ref="EW14:EX14"/>
    <mergeCell ref="EW15:EX15"/>
    <mergeCell ref="EZ9:FE16"/>
    <mergeCell ref="EO10:EP10"/>
    <mergeCell ref="ER12:ES12"/>
    <mergeCell ref="ET12:EV12"/>
    <mergeCell ref="EW12:EX12"/>
    <mergeCell ref="EO13:EP13"/>
    <mergeCell ref="EU13:EV13"/>
    <mergeCell ref="EW13:EX13"/>
    <mergeCell ref="EO12:EP12"/>
    <mergeCell ref="ER10:ES10"/>
    <mergeCell ref="ET10:EV10"/>
    <mergeCell ref="EW10:EX10"/>
    <mergeCell ref="EO11:EP11"/>
    <mergeCell ref="ER11:ES11"/>
    <mergeCell ref="ET11:EV11"/>
    <mergeCell ref="EW11:EX11"/>
    <mergeCell ref="EW8:EX8"/>
    <mergeCell ref="EO9:EP9"/>
    <mergeCell ref="ER9:ES9"/>
    <mergeCell ref="ET9:EV9"/>
    <mergeCell ref="EW9:EX9"/>
    <mergeCell ref="EO7:EP7"/>
    <mergeCell ref="ER7:ES7"/>
    <mergeCell ref="ET7:EV7"/>
    <mergeCell ref="EO8:EP8"/>
    <mergeCell ref="ER8:ES8"/>
    <mergeCell ref="ET8:EV8"/>
    <mergeCell ref="DX44:EL44"/>
    <mergeCell ref="EQ2:EY2"/>
    <mergeCell ref="EO4:EP4"/>
    <mergeCell ref="EQ4:ES4"/>
    <mergeCell ref="EO5:EV5"/>
    <mergeCell ref="EW5:FF5"/>
    <mergeCell ref="EO6:EQ6"/>
    <mergeCell ref="ER6:ES6"/>
    <mergeCell ref="ET6:EV6"/>
    <mergeCell ref="EW6:FF7"/>
    <mergeCell ref="DW43:DX43"/>
    <mergeCell ref="DY43:ED43"/>
    <mergeCell ref="EE43:EH43"/>
    <mergeCell ref="EI43:EN43"/>
    <mergeCell ref="DW42:DX42"/>
    <mergeCell ref="DZ42:ED42"/>
    <mergeCell ref="EE42:EI42"/>
    <mergeCell ref="EJ42:EN42"/>
    <mergeCell ref="DW41:DX41"/>
    <mergeCell ref="DZ41:ED41"/>
    <mergeCell ref="EE41:EI41"/>
    <mergeCell ref="EJ41:EN41"/>
    <mergeCell ref="DW40:DX40"/>
    <mergeCell ref="DZ40:EA40"/>
    <mergeCell ref="EE40:EF40"/>
    <mergeCell ref="EJ40:EK40"/>
    <mergeCell ref="DW39:DX39"/>
    <mergeCell ref="DZ39:EA39"/>
    <mergeCell ref="EE39:EF39"/>
    <mergeCell ref="EJ39:EK39"/>
    <mergeCell ref="EL32:EN32"/>
    <mergeCell ref="DW38:DX38"/>
    <mergeCell ref="DZ38:EA38"/>
    <mergeCell ref="EB38:ED38"/>
    <mergeCell ref="EE38:EF38"/>
    <mergeCell ref="EG38:EI38"/>
    <mergeCell ref="EJ38:EK38"/>
    <mergeCell ref="EL38:EN38"/>
    <mergeCell ref="EE33:EF33"/>
    <mergeCell ref="EG33:EI33"/>
    <mergeCell ref="EJ31:EK31"/>
    <mergeCell ref="DW32:DX32"/>
    <mergeCell ref="DZ32:EA32"/>
    <mergeCell ref="EB32:ED32"/>
    <mergeCell ref="EE32:EF32"/>
    <mergeCell ref="EG32:EI32"/>
    <mergeCell ref="EJ32:EK32"/>
    <mergeCell ref="EE29:EF29"/>
    <mergeCell ref="DW31:DX31"/>
    <mergeCell ref="DZ31:EA31"/>
    <mergeCell ref="EE31:EF31"/>
    <mergeCell ref="EG29:EI29"/>
    <mergeCell ref="EJ29:EK29"/>
    <mergeCell ref="EL29:EN29"/>
    <mergeCell ref="DW30:DX30"/>
    <mergeCell ref="DZ30:EA30"/>
    <mergeCell ref="EE30:EF30"/>
    <mergeCell ref="EJ30:EK30"/>
    <mergeCell ref="DW29:DY29"/>
    <mergeCell ref="DZ29:EA29"/>
    <mergeCell ref="EB29:ED29"/>
    <mergeCell ref="EJ28:EM28"/>
    <mergeCell ref="DX27:DY27"/>
    <mergeCell ref="DZ27:EC27"/>
    <mergeCell ref="EE27:EH27"/>
    <mergeCell ref="EJ27:EM27"/>
    <mergeCell ref="DX28:DY28"/>
    <mergeCell ref="DZ28:EC28"/>
    <mergeCell ref="EE28:EH28"/>
    <mergeCell ref="DX26:DY26"/>
    <mergeCell ref="DZ26:EC26"/>
    <mergeCell ref="EE26:EH26"/>
    <mergeCell ref="EJ26:EM26"/>
    <mergeCell ref="DX25:DY25"/>
    <mergeCell ref="DZ25:EC25"/>
    <mergeCell ref="EE25:EH25"/>
    <mergeCell ref="EJ25:EM25"/>
    <mergeCell ref="DW24:DY24"/>
    <mergeCell ref="DZ24:ED24"/>
    <mergeCell ref="EE24:EI24"/>
    <mergeCell ref="EJ24:EN24"/>
    <mergeCell ref="DW23:DY23"/>
    <mergeCell ref="DZ23:ED23"/>
    <mergeCell ref="EE23:EI23"/>
    <mergeCell ref="EJ23:EN23"/>
    <mergeCell ref="DW22:DY22"/>
    <mergeCell ref="DZ22:ED22"/>
    <mergeCell ref="EE22:EI22"/>
    <mergeCell ref="EJ22:EN22"/>
    <mergeCell ref="DW20:EN20"/>
    <mergeCell ref="DW21:DY21"/>
    <mergeCell ref="DZ21:ED21"/>
    <mergeCell ref="EE21:EI21"/>
    <mergeCell ref="EJ21:EN21"/>
    <mergeCell ref="EH18:EM18"/>
    <mergeCell ref="DW19:DX19"/>
    <mergeCell ref="DZ19:EA19"/>
    <mergeCell ref="EB19:ED19"/>
    <mergeCell ref="DW14:DX14"/>
    <mergeCell ref="EC14:ED14"/>
    <mergeCell ref="EE14:EF14"/>
    <mergeCell ref="EE15:EF15"/>
    <mergeCell ref="EH9:EM16"/>
    <mergeCell ref="DW10:DX10"/>
    <mergeCell ref="DZ12:EA12"/>
    <mergeCell ref="EB12:ED12"/>
    <mergeCell ref="EE12:EF12"/>
    <mergeCell ref="DW13:DX13"/>
    <mergeCell ref="EC13:ED13"/>
    <mergeCell ref="EE13:EF13"/>
    <mergeCell ref="DW12:DX12"/>
    <mergeCell ref="DZ10:EA10"/>
    <mergeCell ref="EB10:ED10"/>
    <mergeCell ref="EE10:EF10"/>
    <mergeCell ref="DW11:DX11"/>
    <mergeCell ref="DZ11:EA11"/>
    <mergeCell ref="EB11:ED11"/>
    <mergeCell ref="EE11:EF11"/>
    <mergeCell ref="EE8:EF8"/>
    <mergeCell ref="DW9:DX9"/>
    <mergeCell ref="DZ9:EA9"/>
    <mergeCell ref="EB9:ED9"/>
    <mergeCell ref="EE9:EF9"/>
    <mergeCell ref="DW7:DX7"/>
    <mergeCell ref="DZ7:EA7"/>
    <mergeCell ref="EB7:ED7"/>
    <mergeCell ref="DW8:DX8"/>
    <mergeCell ref="DZ8:EA8"/>
    <mergeCell ref="EB8:ED8"/>
    <mergeCell ref="DF44:DT44"/>
    <mergeCell ref="DY2:EG2"/>
    <mergeCell ref="DW4:DX4"/>
    <mergeCell ref="DY4:EA4"/>
    <mergeCell ref="DW5:ED5"/>
    <mergeCell ref="EE5:EN5"/>
    <mergeCell ref="DW6:DY6"/>
    <mergeCell ref="DZ6:EA6"/>
    <mergeCell ref="EB6:ED6"/>
    <mergeCell ref="EE6:EN7"/>
    <mergeCell ref="DE43:DF43"/>
    <mergeCell ref="DG43:DL43"/>
    <mergeCell ref="DM43:DP43"/>
    <mergeCell ref="DQ43:DV43"/>
    <mergeCell ref="DE42:DF42"/>
    <mergeCell ref="DH42:DL42"/>
    <mergeCell ref="DM42:DQ42"/>
    <mergeCell ref="DR42:DV42"/>
    <mergeCell ref="DE41:DF41"/>
    <mergeCell ref="DH41:DL41"/>
    <mergeCell ref="DM41:DQ41"/>
    <mergeCell ref="DR41:DV41"/>
    <mergeCell ref="DE40:DF40"/>
    <mergeCell ref="DH40:DI40"/>
    <mergeCell ref="DM40:DN40"/>
    <mergeCell ref="DR40:DS40"/>
    <mergeCell ref="DE39:DF39"/>
    <mergeCell ref="DH39:DI39"/>
    <mergeCell ref="DM39:DN39"/>
    <mergeCell ref="DR39:DS39"/>
    <mergeCell ref="DT32:DV32"/>
    <mergeCell ref="DE38:DF38"/>
    <mergeCell ref="DH38:DI38"/>
    <mergeCell ref="DJ38:DL38"/>
    <mergeCell ref="DM38:DN38"/>
    <mergeCell ref="DO38:DQ38"/>
    <mergeCell ref="DR38:DS38"/>
    <mergeCell ref="DT38:DV38"/>
    <mergeCell ref="DJ33:DL33"/>
    <mergeCell ref="DM33:DN33"/>
    <mergeCell ref="DR31:DS31"/>
    <mergeCell ref="DE32:DF32"/>
    <mergeCell ref="DH32:DI32"/>
    <mergeCell ref="DJ32:DL32"/>
    <mergeCell ref="DM32:DN32"/>
    <mergeCell ref="DO32:DQ32"/>
    <mergeCell ref="DR32:DS32"/>
    <mergeCell ref="DM29:DN29"/>
    <mergeCell ref="DE31:DF31"/>
    <mergeCell ref="DH31:DI31"/>
    <mergeCell ref="DM31:DN31"/>
    <mergeCell ref="DO29:DQ29"/>
    <mergeCell ref="DR29:DS29"/>
    <mergeCell ref="DT29:DV29"/>
    <mergeCell ref="DE30:DF30"/>
    <mergeCell ref="DH30:DI30"/>
    <mergeCell ref="DM30:DN30"/>
    <mergeCell ref="DR30:DS30"/>
    <mergeCell ref="DE29:DG29"/>
    <mergeCell ref="DH29:DI29"/>
    <mergeCell ref="DJ29:DL29"/>
    <mergeCell ref="DR28:DU28"/>
    <mergeCell ref="DF27:DG27"/>
    <mergeCell ref="DH27:DK27"/>
    <mergeCell ref="DM27:DP27"/>
    <mergeCell ref="DR27:DU27"/>
    <mergeCell ref="DF28:DG28"/>
    <mergeCell ref="DH28:DK28"/>
    <mergeCell ref="DM28:DP28"/>
    <mergeCell ref="DF26:DG26"/>
    <mergeCell ref="DH26:DK26"/>
    <mergeCell ref="DM26:DP26"/>
    <mergeCell ref="DR26:DU26"/>
    <mergeCell ref="DF25:DG25"/>
    <mergeCell ref="DH25:DK25"/>
    <mergeCell ref="DM25:DP25"/>
    <mergeCell ref="DR25:DU25"/>
    <mergeCell ref="DE24:DG24"/>
    <mergeCell ref="DH24:DL24"/>
    <mergeCell ref="DM24:DQ24"/>
    <mergeCell ref="DR24:DV24"/>
    <mergeCell ref="DE23:DG23"/>
    <mergeCell ref="DH23:DL23"/>
    <mergeCell ref="DM23:DQ23"/>
    <mergeCell ref="DR23:DV23"/>
    <mergeCell ref="DE22:DG22"/>
    <mergeCell ref="DH22:DL22"/>
    <mergeCell ref="DM22:DQ22"/>
    <mergeCell ref="DR22:DV22"/>
    <mergeCell ref="DE20:DV20"/>
    <mergeCell ref="DE21:DG21"/>
    <mergeCell ref="DH21:DL21"/>
    <mergeCell ref="DM21:DQ21"/>
    <mergeCell ref="DR21:DV21"/>
    <mergeCell ref="DP18:DU18"/>
    <mergeCell ref="DE19:DF19"/>
    <mergeCell ref="DH19:DI19"/>
    <mergeCell ref="DJ19:DL19"/>
    <mergeCell ref="DE14:DF14"/>
    <mergeCell ref="DK14:DL14"/>
    <mergeCell ref="DM14:DN14"/>
    <mergeCell ref="DM15:DN15"/>
    <mergeCell ref="DP9:DU16"/>
    <mergeCell ref="DE10:DF10"/>
    <mergeCell ref="DH12:DI12"/>
    <mergeCell ref="DJ12:DL12"/>
    <mergeCell ref="DM12:DN12"/>
    <mergeCell ref="DE13:DF13"/>
    <mergeCell ref="DK13:DL13"/>
    <mergeCell ref="DM13:DN13"/>
    <mergeCell ref="DE12:DF12"/>
    <mergeCell ref="DH10:DI10"/>
    <mergeCell ref="DJ10:DL10"/>
    <mergeCell ref="DM10:DN10"/>
    <mergeCell ref="DE11:DF11"/>
    <mergeCell ref="DH11:DI11"/>
    <mergeCell ref="DJ11:DL11"/>
    <mergeCell ref="DM11:DN11"/>
    <mergeCell ref="DM8:DN8"/>
    <mergeCell ref="DE9:DF9"/>
    <mergeCell ref="DH9:DI9"/>
    <mergeCell ref="DJ9:DL9"/>
    <mergeCell ref="DM9:DN9"/>
    <mergeCell ref="DE7:DF7"/>
    <mergeCell ref="DH7:DI7"/>
    <mergeCell ref="DJ7:DL7"/>
    <mergeCell ref="DE8:DF8"/>
    <mergeCell ref="DH8:DI8"/>
    <mergeCell ref="DJ8:DL8"/>
    <mergeCell ref="CN44:DB44"/>
    <mergeCell ref="DG2:DO2"/>
    <mergeCell ref="DE4:DF4"/>
    <mergeCell ref="DG4:DI4"/>
    <mergeCell ref="DE5:DL5"/>
    <mergeCell ref="DM5:DV5"/>
    <mergeCell ref="DE6:DG6"/>
    <mergeCell ref="DH6:DI6"/>
    <mergeCell ref="DJ6:DL6"/>
    <mergeCell ref="DM6:DV7"/>
    <mergeCell ref="CM43:CN43"/>
    <mergeCell ref="CO43:CT43"/>
    <mergeCell ref="CU43:CX43"/>
    <mergeCell ref="CY43:DD43"/>
    <mergeCell ref="CM42:CN42"/>
    <mergeCell ref="CP42:CT42"/>
    <mergeCell ref="CU42:CY42"/>
    <mergeCell ref="CZ42:DD42"/>
    <mergeCell ref="CM41:CN41"/>
    <mergeCell ref="CP41:CT41"/>
    <mergeCell ref="CU41:CY41"/>
    <mergeCell ref="CZ41:DD41"/>
    <mergeCell ref="CM40:CN40"/>
    <mergeCell ref="CP40:CQ40"/>
    <mergeCell ref="CU40:CV40"/>
    <mergeCell ref="CZ40:DA40"/>
    <mergeCell ref="CM39:CN39"/>
    <mergeCell ref="CP39:CQ39"/>
    <mergeCell ref="CU39:CV39"/>
    <mergeCell ref="CZ39:DA39"/>
    <mergeCell ref="DB32:DD32"/>
    <mergeCell ref="CM38:CN38"/>
    <mergeCell ref="CP38:CQ38"/>
    <mergeCell ref="CR38:CT38"/>
    <mergeCell ref="CU38:CV38"/>
    <mergeCell ref="CW38:CY38"/>
    <mergeCell ref="CZ38:DA38"/>
    <mergeCell ref="DB38:DD38"/>
    <mergeCell ref="CU33:CV33"/>
    <mergeCell ref="CW33:CY33"/>
    <mergeCell ref="CZ31:DA31"/>
    <mergeCell ref="CM32:CN32"/>
    <mergeCell ref="CP32:CQ32"/>
    <mergeCell ref="CR32:CT32"/>
    <mergeCell ref="CU32:CV32"/>
    <mergeCell ref="CW32:CY32"/>
    <mergeCell ref="CZ32:DA32"/>
    <mergeCell ref="CU29:CV29"/>
    <mergeCell ref="CM31:CN31"/>
    <mergeCell ref="CP31:CQ31"/>
    <mergeCell ref="CU31:CV31"/>
    <mergeCell ref="CW29:CY29"/>
    <mergeCell ref="CZ29:DA29"/>
    <mergeCell ref="DB29:DD29"/>
    <mergeCell ref="CM30:CN30"/>
    <mergeCell ref="CP30:CQ30"/>
    <mergeCell ref="CU30:CV30"/>
    <mergeCell ref="CZ30:DA30"/>
    <mergeCell ref="CM29:CO29"/>
    <mergeCell ref="CP29:CQ29"/>
    <mergeCell ref="CR29:CT29"/>
    <mergeCell ref="CZ28:DC28"/>
    <mergeCell ref="CN27:CO27"/>
    <mergeCell ref="CP27:CS27"/>
    <mergeCell ref="CU27:CX27"/>
    <mergeCell ref="CZ27:DC27"/>
    <mergeCell ref="CN28:CO28"/>
    <mergeCell ref="CP28:CS28"/>
    <mergeCell ref="CU28:CX28"/>
    <mergeCell ref="CN26:CO26"/>
    <mergeCell ref="CP26:CS26"/>
    <mergeCell ref="CU26:CX26"/>
    <mergeCell ref="CZ26:DC26"/>
    <mergeCell ref="CN25:CO25"/>
    <mergeCell ref="CP25:CS25"/>
    <mergeCell ref="CU25:CX25"/>
    <mergeCell ref="CZ25:DC25"/>
    <mergeCell ref="CM24:CO24"/>
    <mergeCell ref="CP24:CT24"/>
    <mergeCell ref="CU24:CY24"/>
    <mergeCell ref="CZ24:DD24"/>
    <mergeCell ref="CM23:CO23"/>
    <mergeCell ref="CP23:CT23"/>
    <mergeCell ref="CU23:CY23"/>
    <mergeCell ref="CZ23:DD23"/>
    <mergeCell ref="CM22:CO22"/>
    <mergeCell ref="CP22:CT22"/>
    <mergeCell ref="CU22:CY22"/>
    <mergeCell ref="CZ22:DD22"/>
    <mergeCell ref="CM20:DD20"/>
    <mergeCell ref="CM21:CO21"/>
    <mergeCell ref="CP21:CT21"/>
    <mergeCell ref="CU21:CY21"/>
    <mergeCell ref="CZ21:DD21"/>
    <mergeCell ref="CX18:DC18"/>
    <mergeCell ref="CM19:CN19"/>
    <mergeCell ref="CP19:CQ19"/>
    <mergeCell ref="CR19:CT19"/>
    <mergeCell ref="CM14:CN14"/>
    <mergeCell ref="CS14:CT14"/>
    <mergeCell ref="CU14:CV14"/>
    <mergeCell ref="CU15:CV15"/>
    <mergeCell ref="CX9:DC16"/>
    <mergeCell ref="CM10:CN10"/>
    <mergeCell ref="CP12:CQ12"/>
    <mergeCell ref="CR12:CT12"/>
    <mergeCell ref="CU12:CV12"/>
    <mergeCell ref="CM13:CN13"/>
    <mergeCell ref="CS13:CT13"/>
    <mergeCell ref="CU13:CV13"/>
    <mergeCell ref="CM12:CN12"/>
    <mergeCell ref="CP10:CQ10"/>
    <mergeCell ref="CR10:CT10"/>
    <mergeCell ref="CU10:CV10"/>
    <mergeCell ref="CM11:CN11"/>
    <mergeCell ref="CP11:CQ11"/>
    <mergeCell ref="CR11:CT11"/>
    <mergeCell ref="CU11:CV11"/>
    <mergeCell ref="CU8:CV8"/>
    <mergeCell ref="CM9:CN9"/>
    <mergeCell ref="CP9:CQ9"/>
    <mergeCell ref="CR9:CT9"/>
    <mergeCell ref="CU9:CV9"/>
    <mergeCell ref="CM7:CN7"/>
    <mergeCell ref="CP7:CQ7"/>
    <mergeCell ref="CR7:CT7"/>
    <mergeCell ref="CM8:CN8"/>
    <mergeCell ref="CP8:CQ8"/>
    <mergeCell ref="CR8:CT8"/>
    <mergeCell ref="CJ38:CL38"/>
    <mergeCell ref="BX41:CB41"/>
    <mergeCell ref="CC41:CG41"/>
    <mergeCell ref="CH41:CL41"/>
    <mergeCell ref="CH38:CI38"/>
    <mergeCell ref="CE38:CG38"/>
    <mergeCell ref="BZ38:CB38"/>
    <mergeCell ref="CJ32:CL32"/>
    <mergeCell ref="CC11:CD11"/>
    <mergeCell ref="CC15:CD15"/>
    <mergeCell ref="CH28:CK28"/>
    <mergeCell ref="CH29:CI29"/>
    <mergeCell ref="CJ29:CL29"/>
    <mergeCell ref="CH32:CI32"/>
    <mergeCell ref="CE32:CG32"/>
    <mergeCell ref="CC32:CD32"/>
    <mergeCell ref="CC31:CD31"/>
    <mergeCell ref="CF18:CK18"/>
    <mergeCell ref="BU20:CL20"/>
    <mergeCell ref="BM38:BO38"/>
    <mergeCell ref="BR38:BT38"/>
    <mergeCell ref="BF41:BJ41"/>
    <mergeCell ref="BK41:BO41"/>
    <mergeCell ref="BP41:BT41"/>
    <mergeCell ref="BP32:BQ32"/>
    <mergeCell ref="BP38:BQ38"/>
    <mergeCell ref="BF33:BG33"/>
    <mergeCell ref="BH33:BJ33"/>
    <mergeCell ref="BF34:BG34"/>
    <mergeCell ref="BN9:BS16"/>
    <mergeCell ref="BI13:BJ13"/>
    <mergeCell ref="BI14:BJ14"/>
    <mergeCell ref="BH32:BJ32"/>
    <mergeCell ref="BM32:BO32"/>
    <mergeCell ref="BR32:BT32"/>
    <mergeCell ref="BN18:BS18"/>
    <mergeCell ref="BP28:BS28"/>
    <mergeCell ref="BP29:BQ29"/>
    <mergeCell ref="BR29:BT29"/>
    <mergeCell ref="AU32:AW32"/>
    <mergeCell ref="AS31:AT31"/>
    <mergeCell ref="AS22:AW22"/>
    <mergeCell ref="AZ32:BB32"/>
    <mergeCell ref="AS26:AV26"/>
    <mergeCell ref="AS24:AW24"/>
    <mergeCell ref="AS30:AT30"/>
    <mergeCell ref="AX30:AY30"/>
    <mergeCell ref="AX28:BA28"/>
    <mergeCell ref="AS29:AT29"/>
    <mergeCell ref="AP32:AR32"/>
    <mergeCell ref="AH32:AJ32"/>
    <mergeCell ref="AK29:AM29"/>
    <mergeCell ref="AN29:AO29"/>
    <mergeCell ref="AP29:AR29"/>
    <mergeCell ref="AN30:AO30"/>
    <mergeCell ref="Y14:Z14"/>
    <mergeCell ref="X32:Z32"/>
    <mergeCell ref="AC32:AE32"/>
    <mergeCell ref="V23:Z23"/>
    <mergeCell ref="V21:Z21"/>
    <mergeCell ref="AA32:AB32"/>
    <mergeCell ref="AA29:AB29"/>
    <mergeCell ref="AA31:AB31"/>
    <mergeCell ref="AC29:AE29"/>
    <mergeCell ref="AA26:AD26"/>
    <mergeCell ref="N41:R41"/>
    <mergeCell ref="D42:H42"/>
    <mergeCell ref="I42:M42"/>
    <mergeCell ref="N42:R42"/>
    <mergeCell ref="X38:Z38"/>
    <mergeCell ref="AC38:AE38"/>
    <mergeCell ref="D40:E40"/>
    <mergeCell ref="S38:T38"/>
    <mergeCell ref="AK40:AL40"/>
    <mergeCell ref="AH38:AJ38"/>
    <mergeCell ref="AK30:AL30"/>
    <mergeCell ref="AF31:AG31"/>
    <mergeCell ref="AF32:AG32"/>
    <mergeCell ref="AA33:AB33"/>
    <mergeCell ref="AC33:AE33"/>
    <mergeCell ref="AF33:AG33"/>
    <mergeCell ref="AH33:AJ33"/>
    <mergeCell ref="AC34:AE34"/>
    <mergeCell ref="AK38:AL38"/>
    <mergeCell ref="AS40:AT40"/>
    <mergeCell ref="AK10:AL10"/>
    <mergeCell ref="AN10:AO10"/>
    <mergeCell ref="AP10:AR10"/>
    <mergeCell ref="AS10:AT10"/>
    <mergeCell ref="AK14:AL14"/>
    <mergeCell ref="AS15:AT15"/>
    <mergeCell ref="AS14:AT14"/>
    <mergeCell ref="AN12:AO12"/>
    <mergeCell ref="AP12:AR12"/>
    <mergeCell ref="AK13:AL13"/>
    <mergeCell ref="AK20:BB20"/>
    <mergeCell ref="AU29:AW29"/>
    <mergeCell ref="AX29:AY29"/>
    <mergeCell ref="AZ29:BB29"/>
    <mergeCell ref="AQ13:AR13"/>
    <mergeCell ref="AQ14:AR14"/>
    <mergeCell ref="AL28:AM28"/>
    <mergeCell ref="AN28:AQ28"/>
    <mergeCell ref="T26:U26"/>
    <mergeCell ref="S13:T13"/>
    <mergeCell ref="N23:R23"/>
    <mergeCell ref="S14:T14"/>
    <mergeCell ref="S23:U23"/>
    <mergeCell ref="N26:Q26"/>
    <mergeCell ref="N21:R21"/>
    <mergeCell ref="L9:Q16"/>
    <mergeCell ref="I26:L26"/>
    <mergeCell ref="S9:T9"/>
    <mergeCell ref="T27:U27"/>
    <mergeCell ref="S39:T39"/>
    <mergeCell ref="S40:T40"/>
    <mergeCell ref="V40:W40"/>
    <mergeCell ref="V38:W38"/>
    <mergeCell ref="V39:W39"/>
    <mergeCell ref="S32:T32"/>
    <mergeCell ref="V32:W32"/>
    <mergeCell ref="S31:T31"/>
    <mergeCell ref="V31:W31"/>
    <mergeCell ref="AK41:AL41"/>
    <mergeCell ref="AK42:AL42"/>
    <mergeCell ref="V41:Z41"/>
    <mergeCell ref="AA41:AE41"/>
    <mergeCell ref="AF41:AJ41"/>
    <mergeCell ref="V42:Z42"/>
    <mergeCell ref="AA42:AE42"/>
    <mergeCell ref="AL44:AZ44"/>
    <mergeCell ref="AK43:AL43"/>
    <mergeCell ref="AM43:AR43"/>
    <mergeCell ref="AS43:AV43"/>
    <mergeCell ref="AW43:BB43"/>
    <mergeCell ref="AN41:AR41"/>
    <mergeCell ref="AS41:AW41"/>
    <mergeCell ref="AX41:BB41"/>
    <mergeCell ref="AN42:AR42"/>
    <mergeCell ref="AS42:AW42"/>
    <mergeCell ref="AX42:BB42"/>
    <mergeCell ref="AN38:AO38"/>
    <mergeCell ref="AS38:AT38"/>
    <mergeCell ref="AX38:AY38"/>
    <mergeCell ref="AP38:AR38"/>
    <mergeCell ref="AU38:AW38"/>
    <mergeCell ref="AN40:AO40"/>
    <mergeCell ref="AX40:AY40"/>
    <mergeCell ref="AX39:AY39"/>
    <mergeCell ref="AZ38:BB38"/>
    <mergeCell ref="AK39:AL39"/>
    <mergeCell ref="AN39:AO39"/>
    <mergeCell ref="AS39:AT39"/>
    <mergeCell ref="AX31:AY31"/>
    <mergeCell ref="AK32:AL32"/>
    <mergeCell ref="AN32:AO32"/>
    <mergeCell ref="AS32:AT32"/>
    <mergeCell ref="AX32:AY32"/>
    <mergeCell ref="AK31:AL31"/>
    <mergeCell ref="AN31:AO31"/>
    <mergeCell ref="AS28:AV28"/>
    <mergeCell ref="AX26:BA26"/>
    <mergeCell ref="AL26:AM26"/>
    <mergeCell ref="AN26:AQ26"/>
    <mergeCell ref="AL27:AM27"/>
    <mergeCell ref="AN27:AQ27"/>
    <mergeCell ref="AS27:AV27"/>
    <mergeCell ref="AX27:BA27"/>
    <mergeCell ref="AL25:AM25"/>
    <mergeCell ref="AN25:AQ25"/>
    <mergeCell ref="AS25:AV25"/>
    <mergeCell ref="AX25:BA25"/>
    <mergeCell ref="AX24:BB24"/>
    <mergeCell ref="AK23:AM23"/>
    <mergeCell ref="AN23:AR23"/>
    <mergeCell ref="AS23:AW23"/>
    <mergeCell ref="AX23:BB23"/>
    <mergeCell ref="AK24:AM24"/>
    <mergeCell ref="AN24:AR24"/>
    <mergeCell ref="AX22:BB22"/>
    <mergeCell ref="AK21:AM21"/>
    <mergeCell ref="AN21:AR21"/>
    <mergeCell ref="AS21:AW21"/>
    <mergeCell ref="AX21:BB21"/>
    <mergeCell ref="AN22:AR22"/>
    <mergeCell ref="AK22:AM22"/>
    <mergeCell ref="AK12:AL12"/>
    <mergeCell ref="AS12:AT12"/>
    <mergeCell ref="AV18:BA18"/>
    <mergeCell ref="AK19:AL19"/>
    <mergeCell ref="AN19:AO19"/>
    <mergeCell ref="AP19:AR19"/>
    <mergeCell ref="AS13:AT13"/>
    <mergeCell ref="AV9:BA16"/>
    <mergeCell ref="AK11:AL11"/>
    <mergeCell ref="AN11:AO11"/>
    <mergeCell ref="AP11:AR11"/>
    <mergeCell ref="AS11:AT11"/>
    <mergeCell ref="AK9:AL9"/>
    <mergeCell ref="AN9:AO9"/>
    <mergeCell ref="AP9:AR9"/>
    <mergeCell ref="AS9:AT9"/>
    <mergeCell ref="AK8:AL8"/>
    <mergeCell ref="AN8:AO8"/>
    <mergeCell ref="AP8:AR8"/>
    <mergeCell ref="AS8:AT8"/>
    <mergeCell ref="AS6:BB7"/>
    <mergeCell ref="AK7:AL7"/>
    <mergeCell ref="AN7:AO7"/>
    <mergeCell ref="AP7:AR7"/>
    <mergeCell ref="AE43:AJ43"/>
    <mergeCell ref="T44:AH44"/>
    <mergeCell ref="AM2:AU2"/>
    <mergeCell ref="AK4:AL4"/>
    <mergeCell ref="AM4:AO4"/>
    <mergeCell ref="AK5:AR5"/>
    <mergeCell ref="AS5:BB5"/>
    <mergeCell ref="AK6:AM6"/>
    <mergeCell ref="AN6:AO6"/>
    <mergeCell ref="AP6:AR6"/>
    <mergeCell ref="S43:T43"/>
    <mergeCell ref="U43:Z43"/>
    <mergeCell ref="AA43:AD43"/>
    <mergeCell ref="AA40:AB40"/>
    <mergeCell ref="S41:T41"/>
    <mergeCell ref="S42:T42"/>
    <mergeCell ref="AF40:AG40"/>
    <mergeCell ref="AF42:AJ42"/>
    <mergeCell ref="AA38:AB38"/>
    <mergeCell ref="AF38:AG38"/>
    <mergeCell ref="AF39:AG39"/>
    <mergeCell ref="AA39:AB39"/>
    <mergeCell ref="AF29:AG29"/>
    <mergeCell ref="AH29:AJ29"/>
    <mergeCell ref="S30:T30"/>
    <mergeCell ref="V30:W30"/>
    <mergeCell ref="AA30:AB30"/>
    <mergeCell ref="AF30:AG30"/>
    <mergeCell ref="S29:U29"/>
    <mergeCell ref="V29:W29"/>
    <mergeCell ref="X29:Z29"/>
    <mergeCell ref="AF26:AI26"/>
    <mergeCell ref="AF28:AI28"/>
    <mergeCell ref="V27:Y27"/>
    <mergeCell ref="AA27:AD27"/>
    <mergeCell ref="AF27:AI27"/>
    <mergeCell ref="V28:Y28"/>
    <mergeCell ref="AA28:AD28"/>
    <mergeCell ref="V26:Y26"/>
    <mergeCell ref="AA24:AE24"/>
    <mergeCell ref="AF24:AJ24"/>
    <mergeCell ref="T25:U25"/>
    <mergeCell ref="V25:Y25"/>
    <mergeCell ref="AA25:AD25"/>
    <mergeCell ref="AF25:AI25"/>
    <mergeCell ref="S24:U24"/>
    <mergeCell ref="V24:Z24"/>
    <mergeCell ref="AA23:AE23"/>
    <mergeCell ref="AF23:AJ23"/>
    <mergeCell ref="S22:U22"/>
    <mergeCell ref="X12:Z12"/>
    <mergeCell ref="V22:Z22"/>
    <mergeCell ref="AA22:AE22"/>
    <mergeCell ref="AD18:AI18"/>
    <mergeCell ref="AF21:AJ21"/>
    <mergeCell ref="S20:AJ20"/>
    <mergeCell ref="S21:U21"/>
    <mergeCell ref="AF22:AJ22"/>
    <mergeCell ref="S11:T11"/>
    <mergeCell ref="V11:W11"/>
    <mergeCell ref="X11:Z11"/>
    <mergeCell ref="AA11:AB11"/>
    <mergeCell ref="S19:T19"/>
    <mergeCell ref="V19:W19"/>
    <mergeCell ref="X19:Z19"/>
    <mergeCell ref="AA12:AB12"/>
    <mergeCell ref="S12:T12"/>
    <mergeCell ref="AA21:AE21"/>
    <mergeCell ref="AA14:AB14"/>
    <mergeCell ref="V12:W12"/>
    <mergeCell ref="AA10:AB10"/>
    <mergeCell ref="V10:W10"/>
    <mergeCell ref="AA13:AB13"/>
    <mergeCell ref="AA15:AB15"/>
    <mergeCell ref="AD9:AI16"/>
    <mergeCell ref="AA9:AB9"/>
    <mergeCell ref="Y13:Z13"/>
    <mergeCell ref="I5:R5"/>
    <mergeCell ref="I6:R7"/>
    <mergeCell ref="S8:T8"/>
    <mergeCell ref="V8:W8"/>
    <mergeCell ref="X8:Z8"/>
    <mergeCell ref="AA8:AB8"/>
    <mergeCell ref="S6:U6"/>
    <mergeCell ref="V6:W6"/>
    <mergeCell ref="X6:Z6"/>
    <mergeCell ref="AA6:AJ7"/>
    <mergeCell ref="X7:Z7"/>
    <mergeCell ref="U2:AC2"/>
    <mergeCell ref="S4:T4"/>
    <mergeCell ref="U4:W4"/>
    <mergeCell ref="S5:Z5"/>
    <mergeCell ref="AA5:AJ5"/>
    <mergeCell ref="S7:T7"/>
    <mergeCell ref="V7:W7"/>
    <mergeCell ref="A14:B14"/>
    <mergeCell ref="A5:H5"/>
    <mergeCell ref="A6:C6"/>
    <mergeCell ref="A7:B7"/>
    <mergeCell ref="A4:B4"/>
    <mergeCell ref="C4:E4"/>
    <mergeCell ref="F6:H6"/>
    <mergeCell ref="D6:E6"/>
    <mergeCell ref="D7:E7"/>
    <mergeCell ref="F7:H7"/>
    <mergeCell ref="A8:B8"/>
    <mergeCell ref="A9:B9"/>
    <mergeCell ref="A10:B10"/>
    <mergeCell ref="A11:B11"/>
    <mergeCell ref="A12:B12"/>
    <mergeCell ref="A13:B13"/>
    <mergeCell ref="D8:E8"/>
    <mergeCell ref="F8:H8"/>
    <mergeCell ref="D9:E9"/>
    <mergeCell ref="F9:H9"/>
    <mergeCell ref="D12:E12"/>
    <mergeCell ref="F12:H12"/>
    <mergeCell ref="D10:E10"/>
    <mergeCell ref="F10:H10"/>
    <mergeCell ref="D11:E11"/>
    <mergeCell ref="F11:H11"/>
    <mergeCell ref="G13:H13"/>
    <mergeCell ref="G14:H14"/>
    <mergeCell ref="I23:M23"/>
    <mergeCell ref="A24:C24"/>
    <mergeCell ref="A21:C21"/>
    <mergeCell ref="D21:H21"/>
    <mergeCell ref="I21:M21"/>
    <mergeCell ref="D19:E19"/>
    <mergeCell ref="F19:H19"/>
    <mergeCell ref="A19:B19"/>
    <mergeCell ref="D27:G27"/>
    <mergeCell ref="D28:G28"/>
    <mergeCell ref="B27:C27"/>
    <mergeCell ref="A22:C22"/>
    <mergeCell ref="D22:H22"/>
    <mergeCell ref="B26:C26"/>
    <mergeCell ref="D24:H24"/>
    <mergeCell ref="B25:C25"/>
    <mergeCell ref="A23:C23"/>
    <mergeCell ref="D23:H23"/>
    <mergeCell ref="K32:M32"/>
    <mergeCell ref="F38:H38"/>
    <mergeCell ref="K38:M38"/>
    <mergeCell ref="A29:C29"/>
    <mergeCell ref="D29:E29"/>
    <mergeCell ref="F29:H29"/>
    <mergeCell ref="I30:J30"/>
    <mergeCell ref="A30:B30"/>
    <mergeCell ref="A33:B33"/>
    <mergeCell ref="A34:B34"/>
    <mergeCell ref="C2:K2"/>
    <mergeCell ref="I31:J31"/>
    <mergeCell ref="I32:J32"/>
    <mergeCell ref="I38:J38"/>
    <mergeCell ref="D31:E31"/>
    <mergeCell ref="D30:E30"/>
    <mergeCell ref="I29:J29"/>
    <mergeCell ref="K29:M29"/>
    <mergeCell ref="B28:C28"/>
    <mergeCell ref="I28:L28"/>
    <mergeCell ref="A41:B41"/>
    <mergeCell ref="A31:B31"/>
    <mergeCell ref="I40:J40"/>
    <mergeCell ref="A32:B32"/>
    <mergeCell ref="D32:E32"/>
    <mergeCell ref="F32:H32"/>
    <mergeCell ref="A38:B38"/>
    <mergeCell ref="A39:B39"/>
    <mergeCell ref="A40:B40"/>
    <mergeCell ref="A36:B36"/>
    <mergeCell ref="A43:B43"/>
    <mergeCell ref="C43:H43"/>
    <mergeCell ref="I43:L43"/>
    <mergeCell ref="D38:E38"/>
    <mergeCell ref="D39:E39"/>
    <mergeCell ref="I39:J39"/>
    <mergeCell ref="D41:H41"/>
    <mergeCell ref="I41:M41"/>
    <mergeCell ref="M43:R43"/>
    <mergeCell ref="A42:B42"/>
    <mergeCell ref="B44:P44"/>
    <mergeCell ref="A20:R20"/>
    <mergeCell ref="N40:O40"/>
    <mergeCell ref="N39:O39"/>
    <mergeCell ref="N31:O31"/>
    <mergeCell ref="D25:G25"/>
    <mergeCell ref="D26:G26"/>
    <mergeCell ref="I27:L27"/>
    <mergeCell ref="N28:Q28"/>
    <mergeCell ref="P36:R36"/>
    <mergeCell ref="I15:J15"/>
    <mergeCell ref="I8:J8"/>
    <mergeCell ref="I9:J9"/>
    <mergeCell ref="I10:J10"/>
    <mergeCell ref="I11:J11"/>
    <mergeCell ref="I13:J13"/>
    <mergeCell ref="I14:J14"/>
    <mergeCell ref="P29:R29"/>
    <mergeCell ref="N30:O30"/>
    <mergeCell ref="T28:U28"/>
    <mergeCell ref="P32:R32"/>
    <mergeCell ref="P38:R38"/>
    <mergeCell ref="N32:O32"/>
    <mergeCell ref="N38:O38"/>
    <mergeCell ref="P35:R35"/>
    <mergeCell ref="N36:O36"/>
    <mergeCell ref="N29:O29"/>
    <mergeCell ref="BH7:BJ7"/>
    <mergeCell ref="N27:Q27"/>
    <mergeCell ref="N22:R22"/>
    <mergeCell ref="I12:J12"/>
    <mergeCell ref="I24:M24"/>
    <mergeCell ref="N25:Q25"/>
    <mergeCell ref="L18:Q18"/>
    <mergeCell ref="I25:L25"/>
    <mergeCell ref="N24:R24"/>
    <mergeCell ref="I22:M22"/>
    <mergeCell ref="BC8:BD8"/>
    <mergeCell ref="BF8:BG8"/>
    <mergeCell ref="BH8:BJ8"/>
    <mergeCell ref="BK8:BL8"/>
    <mergeCell ref="BC6:BE6"/>
    <mergeCell ref="BF6:BG6"/>
    <mergeCell ref="BH6:BJ6"/>
    <mergeCell ref="BK6:BT7"/>
    <mergeCell ref="BC7:BD7"/>
    <mergeCell ref="BF7:BG7"/>
    <mergeCell ref="BF11:BG11"/>
    <mergeCell ref="BH11:BJ11"/>
    <mergeCell ref="BK11:BL11"/>
    <mergeCell ref="BC10:BD10"/>
    <mergeCell ref="BF10:BG10"/>
    <mergeCell ref="BE2:BM2"/>
    <mergeCell ref="BC4:BD4"/>
    <mergeCell ref="BE4:BG4"/>
    <mergeCell ref="BC5:BJ5"/>
    <mergeCell ref="BK5:BT5"/>
    <mergeCell ref="BH12:BJ12"/>
    <mergeCell ref="BK12:BL12"/>
    <mergeCell ref="BC13:BD13"/>
    <mergeCell ref="BK13:BL13"/>
    <mergeCell ref="BC12:BD12"/>
    <mergeCell ref="BC9:BD9"/>
    <mergeCell ref="BF9:BG9"/>
    <mergeCell ref="BH9:BJ9"/>
    <mergeCell ref="BK9:BL9"/>
    <mergeCell ref="BC11:BD11"/>
    <mergeCell ref="BC19:BD19"/>
    <mergeCell ref="BF19:BG19"/>
    <mergeCell ref="BH19:BJ19"/>
    <mergeCell ref="BC20:BT20"/>
    <mergeCell ref="BC21:BE21"/>
    <mergeCell ref="BF21:BJ21"/>
    <mergeCell ref="BK21:BO21"/>
    <mergeCell ref="BP21:BT21"/>
    <mergeCell ref="BC22:BE22"/>
    <mergeCell ref="BF22:BJ22"/>
    <mergeCell ref="BK22:BO22"/>
    <mergeCell ref="BP22:BT22"/>
    <mergeCell ref="BC23:BE23"/>
    <mergeCell ref="BF23:BJ23"/>
    <mergeCell ref="BK23:BO23"/>
    <mergeCell ref="BP23:BT23"/>
    <mergeCell ref="BC24:BE24"/>
    <mergeCell ref="BF24:BJ24"/>
    <mergeCell ref="BK24:BO24"/>
    <mergeCell ref="BP24:BT24"/>
    <mergeCell ref="BD25:BE25"/>
    <mergeCell ref="BF25:BI25"/>
    <mergeCell ref="BK25:BN25"/>
    <mergeCell ref="BP25:BS25"/>
    <mergeCell ref="BD26:BE26"/>
    <mergeCell ref="BF26:BI26"/>
    <mergeCell ref="BK26:BN26"/>
    <mergeCell ref="BP26:BS26"/>
    <mergeCell ref="BD27:BE27"/>
    <mergeCell ref="BF27:BI27"/>
    <mergeCell ref="BK27:BN27"/>
    <mergeCell ref="BP27:BS27"/>
    <mergeCell ref="BD28:BE28"/>
    <mergeCell ref="BF28:BI28"/>
    <mergeCell ref="BK28:BN28"/>
    <mergeCell ref="BM29:BO29"/>
    <mergeCell ref="BC29:BE29"/>
    <mergeCell ref="BF29:BG29"/>
    <mergeCell ref="BH29:BJ29"/>
    <mergeCell ref="BK29:BL29"/>
    <mergeCell ref="BC30:BD30"/>
    <mergeCell ref="BF30:BG30"/>
    <mergeCell ref="BK30:BL30"/>
    <mergeCell ref="BP30:BQ30"/>
    <mergeCell ref="BC31:BD31"/>
    <mergeCell ref="BF31:BG31"/>
    <mergeCell ref="BK31:BL31"/>
    <mergeCell ref="BP31:BQ31"/>
    <mergeCell ref="BC32:BD32"/>
    <mergeCell ref="BF32:BG32"/>
    <mergeCell ref="BK32:BL32"/>
    <mergeCell ref="BH38:BJ38"/>
    <mergeCell ref="BC38:BD38"/>
    <mergeCell ref="BF38:BG38"/>
    <mergeCell ref="BK38:BL38"/>
    <mergeCell ref="BK33:BL33"/>
    <mergeCell ref="BF35:BG35"/>
    <mergeCell ref="BH35:BJ35"/>
    <mergeCell ref="BC39:BD39"/>
    <mergeCell ref="BF39:BG39"/>
    <mergeCell ref="BK39:BL39"/>
    <mergeCell ref="BP39:BQ39"/>
    <mergeCell ref="BC40:BD40"/>
    <mergeCell ref="BF40:BG40"/>
    <mergeCell ref="BK40:BL40"/>
    <mergeCell ref="BP40:BQ40"/>
    <mergeCell ref="BC41:BD41"/>
    <mergeCell ref="BC42:BD42"/>
    <mergeCell ref="BF42:BJ42"/>
    <mergeCell ref="BK42:BO42"/>
    <mergeCell ref="BP42:BT42"/>
    <mergeCell ref="BC43:BD43"/>
    <mergeCell ref="BE43:BJ43"/>
    <mergeCell ref="BK43:BN43"/>
    <mergeCell ref="BO43:BT43"/>
    <mergeCell ref="BD44:BR44"/>
    <mergeCell ref="BW2:CE2"/>
    <mergeCell ref="BU4:BV4"/>
    <mergeCell ref="BW4:BY4"/>
    <mergeCell ref="BU5:CB5"/>
    <mergeCell ref="CC5:CL5"/>
    <mergeCell ref="BU6:BW6"/>
    <mergeCell ref="BX6:BY6"/>
    <mergeCell ref="BZ6:CB6"/>
    <mergeCell ref="CC6:CL7"/>
    <mergeCell ref="CC13:CD13"/>
    <mergeCell ref="BU12:BV12"/>
    <mergeCell ref="BU10:BV10"/>
    <mergeCell ref="BX10:BY10"/>
    <mergeCell ref="BU7:BV7"/>
    <mergeCell ref="BX7:BY7"/>
    <mergeCell ref="BZ7:CB7"/>
    <mergeCell ref="BU8:BV8"/>
    <mergeCell ref="BX8:BY8"/>
    <mergeCell ref="BZ8:CB8"/>
    <mergeCell ref="BX11:BY11"/>
    <mergeCell ref="BZ11:CB11"/>
    <mergeCell ref="BX12:BY12"/>
    <mergeCell ref="BZ12:CB12"/>
    <mergeCell ref="CC12:CD12"/>
    <mergeCell ref="CC8:CD8"/>
    <mergeCell ref="BX9:BY9"/>
    <mergeCell ref="BZ9:CB9"/>
    <mergeCell ref="CC9:CD9"/>
    <mergeCell ref="CC14:CD14"/>
    <mergeCell ref="CF9:CK16"/>
    <mergeCell ref="CA13:CB13"/>
    <mergeCell ref="CA14:CB14"/>
    <mergeCell ref="BU19:BV19"/>
    <mergeCell ref="BX19:BY19"/>
    <mergeCell ref="BZ19:CB19"/>
    <mergeCell ref="BZ10:CB10"/>
    <mergeCell ref="CC10:CD10"/>
    <mergeCell ref="BU11:BV11"/>
    <mergeCell ref="BU21:BW21"/>
    <mergeCell ref="BX21:CB21"/>
    <mergeCell ref="CC21:CG21"/>
    <mergeCell ref="CH21:CL21"/>
    <mergeCell ref="BU22:BW22"/>
    <mergeCell ref="BX22:CB22"/>
    <mergeCell ref="CC22:CG22"/>
    <mergeCell ref="CH22:CL22"/>
    <mergeCell ref="BU23:BW23"/>
    <mergeCell ref="BX23:CB23"/>
    <mergeCell ref="CC23:CG23"/>
    <mergeCell ref="CH23:CL23"/>
    <mergeCell ref="BU24:BW24"/>
    <mergeCell ref="BX24:CB24"/>
    <mergeCell ref="CC24:CG24"/>
    <mergeCell ref="CH24:CL24"/>
    <mergeCell ref="BV25:BW25"/>
    <mergeCell ref="BX25:CA25"/>
    <mergeCell ref="CC25:CF25"/>
    <mergeCell ref="CH25:CK25"/>
    <mergeCell ref="BV26:BW26"/>
    <mergeCell ref="BX26:CA26"/>
    <mergeCell ref="CC26:CF26"/>
    <mergeCell ref="CH26:CK26"/>
    <mergeCell ref="BV27:BW27"/>
    <mergeCell ref="BX27:CA27"/>
    <mergeCell ref="CC27:CF27"/>
    <mergeCell ref="CH27:CK27"/>
    <mergeCell ref="BV28:BW28"/>
    <mergeCell ref="BX28:CA28"/>
    <mergeCell ref="CC28:CF28"/>
    <mergeCell ref="CE29:CG29"/>
    <mergeCell ref="BU29:BW29"/>
    <mergeCell ref="BX29:BY29"/>
    <mergeCell ref="BZ29:CB29"/>
    <mergeCell ref="CC29:CD29"/>
    <mergeCell ref="CH31:CI31"/>
    <mergeCell ref="BU30:BV30"/>
    <mergeCell ref="BX30:BY30"/>
    <mergeCell ref="CC30:CD30"/>
    <mergeCell ref="CH30:CI30"/>
    <mergeCell ref="BZ32:CB32"/>
    <mergeCell ref="BU31:BV31"/>
    <mergeCell ref="BX31:BY31"/>
    <mergeCell ref="BU38:BV38"/>
    <mergeCell ref="BX38:BY38"/>
    <mergeCell ref="BX36:BY36"/>
    <mergeCell ref="BZ36:CB36"/>
    <mergeCell ref="BZ37:CB37"/>
    <mergeCell ref="CC38:CD38"/>
    <mergeCell ref="CC33:CD33"/>
    <mergeCell ref="BU36:BV36"/>
    <mergeCell ref="BU33:BV33"/>
    <mergeCell ref="BX33:BY33"/>
    <mergeCell ref="BZ33:CB33"/>
    <mergeCell ref="BU37:BV37"/>
    <mergeCell ref="BX37:BY37"/>
    <mergeCell ref="CC36:CD36"/>
    <mergeCell ref="CC37:CD37"/>
    <mergeCell ref="CC39:CD39"/>
    <mergeCell ref="CH39:CI39"/>
    <mergeCell ref="BU40:BV40"/>
    <mergeCell ref="BX40:BY40"/>
    <mergeCell ref="CC40:CD40"/>
    <mergeCell ref="CH40:CI40"/>
    <mergeCell ref="CO2:CW2"/>
    <mergeCell ref="CM4:CN4"/>
    <mergeCell ref="CO4:CQ4"/>
    <mergeCell ref="CM5:CT5"/>
    <mergeCell ref="CU5:DD5"/>
    <mergeCell ref="CM6:CO6"/>
    <mergeCell ref="CP6:CQ6"/>
    <mergeCell ref="CR6:CT6"/>
    <mergeCell ref="CU6:DD7"/>
    <mergeCell ref="CC42:CG42"/>
    <mergeCell ref="CH42:CL42"/>
    <mergeCell ref="BV44:CJ44"/>
    <mergeCell ref="BU43:BV43"/>
    <mergeCell ref="BW43:CB43"/>
    <mergeCell ref="CC43:CF43"/>
    <mergeCell ref="CG43:CL43"/>
    <mergeCell ref="S10:T10"/>
    <mergeCell ref="BU42:BV42"/>
    <mergeCell ref="BX42:CB42"/>
    <mergeCell ref="BU41:BV41"/>
    <mergeCell ref="BU39:BV39"/>
    <mergeCell ref="BX39:BY39"/>
    <mergeCell ref="BU32:BV32"/>
    <mergeCell ref="BC14:BD14"/>
    <mergeCell ref="BK14:BL14"/>
    <mergeCell ref="BX32:BY32"/>
    <mergeCell ref="BK15:BL15"/>
    <mergeCell ref="BU14:BV14"/>
    <mergeCell ref="X9:Z9"/>
    <mergeCell ref="V9:W9"/>
    <mergeCell ref="BU9:BV9"/>
    <mergeCell ref="BU13:BV13"/>
    <mergeCell ref="BH10:BJ10"/>
    <mergeCell ref="BK10:BL10"/>
    <mergeCell ref="BF12:BG12"/>
    <mergeCell ref="X10:Z10"/>
  </mergeCells>
  <printOptions/>
  <pageMargins left="0.7874015748031497" right="0.7874015748031497" top="0.984251968503937" bottom="0.5905511811023623" header="0.5118110236220472" footer="0"/>
  <pageSetup horizontalDpi="600" verticalDpi="600" orientation="portrait" paperSize="9" scale="67" r:id="rId2"/>
  <headerFooter alignWithMargins="0">
    <oddFooter>&amp;C－１３－</oddFooter>
  </headerFooter>
  <drawing r:id="rId1"/>
</worksheet>
</file>

<file path=xl/worksheets/sheet14.xml><?xml version="1.0" encoding="utf-8"?>
<worksheet xmlns="http://schemas.openxmlformats.org/spreadsheetml/2006/main" xmlns:r="http://schemas.openxmlformats.org/officeDocument/2006/relationships">
  <sheetPr>
    <tabColor indexed="41"/>
  </sheetPr>
  <dimension ref="A1:CL44"/>
  <sheetViews>
    <sheetView zoomScale="60" zoomScaleNormal="60" zoomScalePageLayoutView="0" workbookViewId="0" topLeftCell="A1">
      <selection activeCell="D8" sqref="D8:E8"/>
    </sheetView>
  </sheetViews>
  <sheetFormatPr defaultColWidth="9.00390625" defaultRowHeight="13.5"/>
  <cols>
    <col min="1" max="1" width="4.00390625" style="365" customWidth="1"/>
    <col min="2" max="2" width="23.50390625" style="365" customWidth="1"/>
    <col min="3" max="3" width="10.50390625" style="365" customWidth="1"/>
    <col min="4" max="4" width="6.75390625" style="365" customWidth="1"/>
    <col min="5" max="5" width="6.875" style="365" customWidth="1"/>
    <col min="6" max="6" width="6.375" style="365" customWidth="1"/>
    <col min="7" max="7" width="3.625" style="365" customWidth="1"/>
    <col min="8" max="8" width="5.75390625" style="365" customWidth="1"/>
    <col min="9" max="10" width="7.00390625" style="365" customWidth="1"/>
    <col min="11" max="11" width="6.50390625" style="365" customWidth="1"/>
    <col min="12" max="12" width="5.00390625" style="365" customWidth="1"/>
    <col min="13" max="13" width="5.75390625" style="365" customWidth="1"/>
    <col min="14" max="15" width="6.75390625" style="365" customWidth="1"/>
    <col min="16" max="16" width="6.00390625" style="365" customWidth="1"/>
    <col min="17" max="17" width="4.50390625" style="365" customWidth="1"/>
    <col min="18" max="18" width="5.875" style="365" customWidth="1"/>
    <col min="19" max="19" width="4.00390625" style="365" customWidth="1"/>
    <col min="20" max="20" width="23.50390625" style="365" customWidth="1"/>
    <col min="21" max="21" width="10.50390625" style="365" customWidth="1"/>
    <col min="22" max="22" width="6.75390625" style="365" customWidth="1"/>
    <col min="23" max="23" width="6.875" style="365" customWidth="1"/>
    <col min="24" max="24" width="6.375" style="365" customWidth="1"/>
    <col min="25" max="25" width="3.625" style="365" customWidth="1"/>
    <col min="26" max="26" width="5.75390625" style="365" customWidth="1"/>
    <col min="27" max="28" width="7.00390625" style="365" customWidth="1"/>
    <col min="29" max="29" width="6.50390625" style="365" customWidth="1"/>
    <col min="30" max="30" width="5.00390625" style="365" customWidth="1"/>
    <col min="31" max="31" width="5.75390625" style="365" customWidth="1"/>
    <col min="32" max="33" width="6.75390625" style="365" customWidth="1"/>
    <col min="34" max="34" width="6.00390625" style="365" customWidth="1"/>
    <col min="35" max="35" width="4.50390625" style="365" customWidth="1"/>
    <col min="36" max="36" width="5.875" style="365" customWidth="1"/>
    <col min="37" max="37" width="4.00390625" style="365" customWidth="1"/>
    <col min="38" max="38" width="23.50390625" style="365" customWidth="1"/>
    <col min="39" max="39" width="10.50390625" style="365" customWidth="1"/>
    <col min="40" max="40" width="6.75390625" style="365" customWidth="1"/>
    <col min="41" max="41" width="6.875" style="365" customWidth="1"/>
    <col min="42" max="42" width="6.375" style="365" customWidth="1"/>
    <col min="43" max="43" width="3.625" style="365" customWidth="1"/>
    <col min="44" max="44" width="5.75390625" style="365" customWidth="1"/>
    <col min="45" max="46" width="7.00390625" style="365" customWidth="1"/>
    <col min="47" max="47" width="6.50390625" style="365" customWidth="1"/>
    <col min="48" max="48" width="5.00390625" style="365" customWidth="1"/>
    <col min="49" max="49" width="5.75390625" style="365" customWidth="1"/>
    <col min="50" max="51" width="6.75390625" style="365" customWidth="1"/>
    <col min="52" max="52" width="6.00390625" style="365" customWidth="1"/>
    <col min="53" max="53" width="4.50390625" style="365" customWidth="1"/>
    <col min="54" max="54" width="5.875" style="365" customWidth="1"/>
    <col min="55" max="55" width="4.00390625" style="365" customWidth="1"/>
    <col min="56" max="56" width="23.50390625" style="365" customWidth="1"/>
    <col min="57" max="57" width="10.50390625" style="365" customWidth="1"/>
    <col min="58" max="58" width="6.75390625" style="365" customWidth="1"/>
    <col min="59" max="59" width="6.875" style="365" customWidth="1"/>
    <col min="60" max="60" width="6.375" style="365" customWidth="1"/>
    <col min="61" max="61" width="3.625" style="365" customWidth="1"/>
    <col min="62" max="62" width="5.75390625" style="365" customWidth="1"/>
    <col min="63" max="64" width="7.00390625" style="365" customWidth="1"/>
    <col min="65" max="65" width="6.50390625" style="365" customWidth="1"/>
    <col min="66" max="66" width="5.00390625" style="365" customWidth="1"/>
    <col min="67" max="67" width="5.75390625" style="365" customWidth="1"/>
    <col min="68" max="69" width="6.75390625" style="365" customWidth="1"/>
    <col min="70" max="70" width="6.00390625" style="365" customWidth="1"/>
    <col min="71" max="71" width="4.50390625" style="365" customWidth="1"/>
    <col min="72" max="72" width="5.875" style="365" customWidth="1"/>
    <col min="73" max="73" width="4.00390625" style="365" customWidth="1"/>
    <col min="74" max="74" width="23.50390625" style="365" customWidth="1"/>
    <col min="75" max="75" width="10.50390625" style="365" customWidth="1"/>
    <col min="76" max="76" width="6.75390625" style="365" customWidth="1"/>
    <col min="77" max="77" width="6.875" style="365" customWidth="1"/>
    <col min="78" max="78" width="6.375" style="365" customWidth="1"/>
    <col min="79" max="79" width="3.625" style="365" customWidth="1"/>
    <col min="80" max="80" width="5.75390625" style="365" customWidth="1"/>
    <col min="81" max="82" width="7.00390625" style="365" customWidth="1"/>
    <col min="83" max="83" width="6.50390625" style="365" customWidth="1"/>
    <col min="84" max="84" width="5.00390625" style="365" customWidth="1"/>
    <col min="85" max="85" width="5.75390625" style="365" customWidth="1"/>
    <col min="86" max="87" width="6.75390625" style="365" customWidth="1"/>
    <col min="88" max="88" width="6.00390625" style="365" customWidth="1"/>
    <col min="89" max="89" width="4.50390625" style="365" customWidth="1"/>
    <col min="90" max="90" width="5.875" style="365" customWidth="1"/>
    <col min="91" max="16384" width="9.00390625" style="365" customWidth="1"/>
  </cols>
  <sheetData>
    <row r="1" spans="16:88" ht="13.5">
      <c r="P1" s="365" t="s">
        <v>930</v>
      </c>
      <c r="AH1" s="365" t="s">
        <v>930</v>
      </c>
      <c r="AZ1" s="365" t="s">
        <v>930</v>
      </c>
      <c r="BR1" s="365" t="s">
        <v>930</v>
      </c>
      <c r="CJ1" s="365" t="s">
        <v>930</v>
      </c>
    </row>
    <row r="2" spans="3:90" ht="26.25" customHeight="1">
      <c r="C2" s="1536" t="s">
        <v>931</v>
      </c>
      <c r="D2" s="1537"/>
      <c r="E2" s="1537"/>
      <c r="F2" s="1537"/>
      <c r="G2" s="1537"/>
      <c r="H2" s="1537"/>
      <c r="I2" s="1537"/>
      <c r="J2" s="1537"/>
      <c r="K2" s="1537"/>
      <c r="L2" s="366"/>
      <c r="M2" s="366"/>
      <c r="N2" s="366"/>
      <c r="O2" s="366"/>
      <c r="P2" s="366"/>
      <c r="Q2" s="366"/>
      <c r="R2" s="366"/>
      <c r="U2" s="1536" t="s">
        <v>931</v>
      </c>
      <c r="V2" s="1537"/>
      <c r="W2" s="1537"/>
      <c r="X2" s="1537"/>
      <c r="Y2" s="1537"/>
      <c r="Z2" s="1537"/>
      <c r="AA2" s="1537"/>
      <c r="AB2" s="1537"/>
      <c r="AC2" s="1537"/>
      <c r="AD2" s="366"/>
      <c r="AE2" s="366"/>
      <c r="AF2" s="366"/>
      <c r="AG2" s="366"/>
      <c r="AH2" s="366"/>
      <c r="AI2" s="366"/>
      <c r="AJ2" s="366"/>
      <c r="AM2" s="1536" t="s">
        <v>931</v>
      </c>
      <c r="AN2" s="1537"/>
      <c r="AO2" s="1537"/>
      <c r="AP2" s="1537"/>
      <c r="AQ2" s="1537"/>
      <c r="AR2" s="1537"/>
      <c r="AS2" s="1537"/>
      <c r="AT2" s="1537"/>
      <c r="AU2" s="1537"/>
      <c r="AV2" s="366"/>
      <c r="AW2" s="366"/>
      <c r="AX2" s="366"/>
      <c r="AY2" s="366"/>
      <c r="AZ2" s="366"/>
      <c r="BA2" s="366"/>
      <c r="BB2" s="366"/>
      <c r="BE2" s="1536" t="s">
        <v>931</v>
      </c>
      <c r="BF2" s="1537"/>
      <c r="BG2" s="1537"/>
      <c r="BH2" s="1537"/>
      <c r="BI2" s="1537"/>
      <c r="BJ2" s="1537"/>
      <c r="BK2" s="1537"/>
      <c r="BL2" s="1537"/>
      <c r="BM2" s="1537"/>
      <c r="BN2" s="366"/>
      <c r="BO2" s="366"/>
      <c r="BP2" s="366"/>
      <c r="BQ2" s="366"/>
      <c r="BR2" s="366"/>
      <c r="BS2" s="366"/>
      <c r="BT2" s="366"/>
      <c r="BW2" s="1536" t="s">
        <v>931</v>
      </c>
      <c r="BX2" s="1537"/>
      <c r="BY2" s="1537"/>
      <c r="BZ2" s="1537"/>
      <c r="CA2" s="1537"/>
      <c r="CB2" s="1537"/>
      <c r="CC2" s="1537"/>
      <c r="CD2" s="1537"/>
      <c r="CE2" s="1537"/>
      <c r="CF2" s="366"/>
      <c r="CG2" s="366"/>
      <c r="CH2" s="366"/>
      <c r="CI2" s="366"/>
      <c r="CJ2" s="366"/>
      <c r="CK2" s="366"/>
      <c r="CL2" s="366"/>
    </row>
    <row r="3" ht="27.75" customHeight="1" thickBot="1"/>
    <row r="4" spans="1:90" ht="27.75" customHeight="1" thickBot="1">
      <c r="A4" s="1219" t="s">
        <v>825</v>
      </c>
      <c r="B4" s="1235"/>
      <c r="C4" s="1219" t="str">
        <f>'基本事項記入ｼｰﾄ'!$C$29</f>
        <v>**</v>
      </c>
      <c r="D4" s="1220"/>
      <c r="E4" s="1235"/>
      <c r="F4" s="138"/>
      <c r="G4" s="138"/>
      <c r="H4" s="138"/>
      <c r="I4" s="138"/>
      <c r="J4" s="138"/>
      <c r="K4" s="138"/>
      <c r="L4" s="138"/>
      <c r="M4" s="138"/>
      <c r="N4" s="138"/>
      <c r="O4" s="138"/>
      <c r="P4" s="138"/>
      <c r="Q4" s="138"/>
      <c r="R4" s="138"/>
      <c r="S4" s="1219" t="s">
        <v>825</v>
      </c>
      <c r="T4" s="1235"/>
      <c r="U4" s="1219" t="str">
        <f>'基本事項記入ｼｰﾄ'!$C$29</f>
        <v>**</v>
      </c>
      <c r="V4" s="1220"/>
      <c r="W4" s="1235"/>
      <c r="X4" s="138"/>
      <c r="Y4" s="138"/>
      <c r="Z4" s="138"/>
      <c r="AA4" s="138"/>
      <c r="AB4" s="138"/>
      <c r="AC4" s="138"/>
      <c r="AD4" s="138"/>
      <c r="AE4" s="138"/>
      <c r="AF4" s="138"/>
      <c r="AG4" s="138"/>
      <c r="AH4" s="138"/>
      <c r="AI4" s="138"/>
      <c r="AJ4" s="138"/>
      <c r="AK4" s="1219" t="s">
        <v>825</v>
      </c>
      <c r="AL4" s="1235"/>
      <c r="AM4" s="1219" t="str">
        <f>'基本事項記入ｼｰﾄ'!$C$29</f>
        <v>**</v>
      </c>
      <c r="AN4" s="1220"/>
      <c r="AO4" s="1235"/>
      <c r="AP4" s="138"/>
      <c r="AQ4" s="138"/>
      <c r="AR4" s="138"/>
      <c r="AS4" s="138"/>
      <c r="AT4" s="138"/>
      <c r="AU4" s="138"/>
      <c r="AV4" s="138"/>
      <c r="AW4" s="138"/>
      <c r="AX4" s="138"/>
      <c r="AY4" s="138"/>
      <c r="AZ4" s="138"/>
      <c r="BA4" s="138"/>
      <c r="BB4" s="138"/>
      <c r="BC4" s="1219" t="s">
        <v>825</v>
      </c>
      <c r="BD4" s="1235"/>
      <c r="BE4" s="1219" t="str">
        <f>'基本事項記入ｼｰﾄ'!$C$29</f>
        <v>**</v>
      </c>
      <c r="BF4" s="1220"/>
      <c r="BG4" s="1235"/>
      <c r="BH4" s="138"/>
      <c r="BI4" s="138"/>
      <c r="BJ4" s="138"/>
      <c r="BK4" s="138"/>
      <c r="BL4" s="138"/>
      <c r="BM4" s="138"/>
      <c r="BN4" s="138"/>
      <c r="BO4" s="138"/>
      <c r="BP4" s="138"/>
      <c r="BQ4" s="138"/>
      <c r="BR4" s="138"/>
      <c r="BS4" s="138"/>
      <c r="BT4" s="138"/>
      <c r="BU4" s="1219" t="s">
        <v>825</v>
      </c>
      <c r="BV4" s="1235"/>
      <c r="BW4" s="1219" t="str">
        <f>'基本事項記入ｼｰﾄ'!$C$29</f>
        <v>**</v>
      </c>
      <c r="BX4" s="1220"/>
      <c r="BY4" s="1235"/>
      <c r="BZ4" s="138"/>
      <c r="CA4" s="138"/>
      <c r="CB4" s="138"/>
      <c r="CC4" s="138"/>
      <c r="CD4" s="138"/>
      <c r="CE4" s="138"/>
      <c r="CF4" s="138"/>
      <c r="CG4" s="138"/>
      <c r="CH4" s="138"/>
      <c r="CI4" s="138"/>
      <c r="CJ4" s="138"/>
      <c r="CK4" s="138"/>
      <c r="CL4" s="138"/>
    </row>
    <row r="5" spans="1:90" ht="27.75" customHeight="1">
      <c r="A5" s="1538" t="s">
        <v>1183</v>
      </c>
      <c r="B5" s="1248"/>
      <c r="C5" s="1248"/>
      <c r="D5" s="1248"/>
      <c r="E5" s="1248"/>
      <c r="F5" s="1248"/>
      <c r="G5" s="1248"/>
      <c r="H5" s="1243"/>
      <c r="I5" s="1248" t="s">
        <v>1184</v>
      </c>
      <c r="J5" s="1248"/>
      <c r="K5" s="1248"/>
      <c r="L5" s="1248"/>
      <c r="M5" s="1248"/>
      <c r="N5" s="1248"/>
      <c r="O5" s="1248"/>
      <c r="P5" s="1248"/>
      <c r="Q5" s="1248"/>
      <c r="R5" s="1249"/>
      <c r="S5" s="1538" t="s">
        <v>1183</v>
      </c>
      <c r="T5" s="1248"/>
      <c r="U5" s="1248"/>
      <c r="V5" s="1248"/>
      <c r="W5" s="1248"/>
      <c r="X5" s="1248"/>
      <c r="Y5" s="1248"/>
      <c r="Z5" s="1243"/>
      <c r="AA5" s="1248" t="s">
        <v>1184</v>
      </c>
      <c r="AB5" s="1248"/>
      <c r="AC5" s="1248"/>
      <c r="AD5" s="1248"/>
      <c r="AE5" s="1248"/>
      <c r="AF5" s="1248"/>
      <c r="AG5" s="1248"/>
      <c r="AH5" s="1248"/>
      <c r="AI5" s="1248"/>
      <c r="AJ5" s="1249"/>
      <c r="AK5" s="1538" t="s">
        <v>1183</v>
      </c>
      <c r="AL5" s="1248"/>
      <c r="AM5" s="1248"/>
      <c r="AN5" s="1248"/>
      <c r="AO5" s="1248"/>
      <c r="AP5" s="1248"/>
      <c r="AQ5" s="1248"/>
      <c r="AR5" s="1243"/>
      <c r="AS5" s="1248" t="s">
        <v>1184</v>
      </c>
      <c r="AT5" s="1248"/>
      <c r="AU5" s="1248"/>
      <c r="AV5" s="1248"/>
      <c r="AW5" s="1248"/>
      <c r="AX5" s="1248"/>
      <c r="AY5" s="1248"/>
      <c r="AZ5" s="1248"/>
      <c r="BA5" s="1248"/>
      <c r="BB5" s="1249"/>
      <c r="BC5" s="1538" t="s">
        <v>1183</v>
      </c>
      <c r="BD5" s="1248"/>
      <c r="BE5" s="1248"/>
      <c r="BF5" s="1248"/>
      <c r="BG5" s="1248"/>
      <c r="BH5" s="1248"/>
      <c r="BI5" s="1248"/>
      <c r="BJ5" s="1243"/>
      <c r="BK5" s="1248" t="s">
        <v>1184</v>
      </c>
      <c r="BL5" s="1248"/>
      <c r="BM5" s="1248"/>
      <c r="BN5" s="1248"/>
      <c r="BO5" s="1248"/>
      <c r="BP5" s="1248"/>
      <c r="BQ5" s="1248"/>
      <c r="BR5" s="1248"/>
      <c r="BS5" s="1248"/>
      <c r="BT5" s="1249"/>
      <c r="BU5" s="1538" t="s">
        <v>1183</v>
      </c>
      <c r="BV5" s="1248"/>
      <c r="BW5" s="1248"/>
      <c r="BX5" s="1248"/>
      <c r="BY5" s="1248"/>
      <c r="BZ5" s="1248"/>
      <c r="CA5" s="1248"/>
      <c r="CB5" s="1243"/>
      <c r="CC5" s="1248" t="s">
        <v>1184</v>
      </c>
      <c r="CD5" s="1248"/>
      <c r="CE5" s="1248"/>
      <c r="CF5" s="1248"/>
      <c r="CG5" s="1248"/>
      <c r="CH5" s="1248"/>
      <c r="CI5" s="1248"/>
      <c r="CJ5" s="1248"/>
      <c r="CK5" s="1248"/>
      <c r="CL5" s="1249"/>
    </row>
    <row r="6" spans="1:90" ht="27.75" customHeight="1" thickBot="1">
      <c r="A6" s="1539" t="s">
        <v>874</v>
      </c>
      <c r="B6" s="1540"/>
      <c r="C6" s="1541"/>
      <c r="D6" s="1542" t="s">
        <v>1185</v>
      </c>
      <c r="E6" s="1540"/>
      <c r="F6" s="1543" t="s">
        <v>1186</v>
      </c>
      <c r="G6" s="1543"/>
      <c r="H6" s="1544"/>
      <c r="I6" s="1545" t="s">
        <v>1188</v>
      </c>
      <c r="J6" s="1545"/>
      <c r="K6" s="1545"/>
      <c r="L6" s="1545"/>
      <c r="M6" s="1545"/>
      <c r="N6" s="1545"/>
      <c r="O6" s="1545"/>
      <c r="P6" s="1545"/>
      <c r="Q6" s="1545"/>
      <c r="R6" s="1546"/>
      <c r="S6" s="1539" t="s">
        <v>874</v>
      </c>
      <c r="T6" s="1540"/>
      <c r="U6" s="1541"/>
      <c r="V6" s="1542" t="s">
        <v>1185</v>
      </c>
      <c r="W6" s="1540"/>
      <c r="X6" s="1543" t="s">
        <v>1186</v>
      </c>
      <c r="Y6" s="1543"/>
      <c r="Z6" s="1544"/>
      <c r="AA6" s="1545" t="s">
        <v>1188</v>
      </c>
      <c r="AB6" s="1545"/>
      <c r="AC6" s="1545"/>
      <c r="AD6" s="1545"/>
      <c r="AE6" s="1545"/>
      <c r="AF6" s="1545"/>
      <c r="AG6" s="1545"/>
      <c r="AH6" s="1545"/>
      <c r="AI6" s="1545"/>
      <c r="AJ6" s="1546"/>
      <c r="AK6" s="1539" t="s">
        <v>874</v>
      </c>
      <c r="AL6" s="1540"/>
      <c r="AM6" s="1541"/>
      <c r="AN6" s="1542" t="s">
        <v>1185</v>
      </c>
      <c r="AO6" s="1540"/>
      <c r="AP6" s="1543" t="s">
        <v>1186</v>
      </c>
      <c r="AQ6" s="1543"/>
      <c r="AR6" s="1544"/>
      <c r="AS6" s="1545" t="s">
        <v>1188</v>
      </c>
      <c r="AT6" s="1545"/>
      <c r="AU6" s="1545"/>
      <c r="AV6" s="1545"/>
      <c r="AW6" s="1545"/>
      <c r="AX6" s="1545"/>
      <c r="AY6" s="1545"/>
      <c r="AZ6" s="1545"/>
      <c r="BA6" s="1545"/>
      <c r="BB6" s="1546"/>
      <c r="BC6" s="1539" t="s">
        <v>874</v>
      </c>
      <c r="BD6" s="1540"/>
      <c r="BE6" s="1541"/>
      <c r="BF6" s="1542" t="s">
        <v>1185</v>
      </c>
      <c r="BG6" s="1540"/>
      <c r="BH6" s="1543" t="s">
        <v>1186</v>
      </c>
      <c r="BI6" s="1543"/>
      <c r="BJ6" s="1544"/>
      <c r="BK6" s="1545" t="s">
        <v>1188</v>
      </c>
      <c r="BL6" s="1545"/>
      <c r="BM6" s="1545"/>
      <c r="BN6" s="1545"/>
      <c r="BO6" s="1545"/>
      <c r="BP6" s="1545"/>
      <c r="BQ6" s="1545"/>
      <c r="BR6" s="1545"/>
      <c r="BS6" s="1545"/>
      <c r="BT6" s="1546"/>
      <c r="BU6" s="1539" t="s">
        <v>874</v>
      </c>
      <c r="BV6" s="1540"/>
      <c r="BW6" s="1541"/>
      <c r="BX6" s="1542" t="s">
        <v>1185</v>
      </c>
      <c r="BY6" s="1540"/>
      <c r="BZ6" s="1543" t="s">
        <v>1186</v>
      </c>
      <c r="CA6" s="1543"/>
      <c r="CB6" s="1544"/>
      <c r="CC6" s="1545" t="s">
        <v>1188</v>
      </c>
      <c r="CD6" s="1545"/>
      <c r="CE6" s="1545"/>
      <c r="CF6" s="1545"/>
      <c r="CG6" s="1545"/>
      <c r="CH6" s="1545"/>
      <c r="CI6" s="1545"/>
      <c r="CJ6" s="1545"/>
      <c r="CK6" s="1545"/>
      <c r="CL6" s="1546"/>
    </row>
    <row r="7" spans="1:90" ht="27.75" customHeight="1" thickTop="1">
      <c r="A7" s="1561" t="s">
        <v>1189</v>
      </c>
      <c r="B7" s="1562"/>
      <c r="C7" s="370" t="s">
        <v>1190</v>
      </c>
      <c r="D7" s="1599"/>
      <c r="E7" s="1600"/>
      <c r="F7" s="1564" t="s">
        <v>1308</v>
      </c>
      <c r="G7" s="1564"/>
      <c r="H7" s="1601"/>
      <c r="I7" s="1545"/>
      <c r="J7" s="1545"/>
      <c r="K7" s="1545"/>
      <c r="L7" s="1545"/>
      <c r="M7" s="1545"/>
      <c r="N7" s="1545"/>
      <c r="O7" s="1545"/>
      <c r="P7" s="1545"/>
      <c r="Q7" s="1545"/>
      <c r="R7" s="1546"/>
      <c r="S7" s="1561" t="s">
        <v>1189</v>
      </c>
      <c r="T7" s="1562"/>
      <c r="U7" s="370" t="s">
        <v>1190</v>
      </c>
      <c r="V7" s="1599"/>
      <c r="W7" s="1600"/>
      <c r="X7" s="1564" t="s">
        <v>1308</v>
      </c>
      <c r="Y7" s="1564"/>
      <c r="Z7" s="1601"/>
      <c r="AA7" s="1545"/>
      <c r="AB7" s="1545"/>
      <c r="AC7" s="1545"/>
      <c r="AD7" s="1545"/>
      <c r="AE7" s="1545"/>
      <c r="AF7" s="1545"/>
      <c r="AG7" s="1545"/>
      <c r="AH7" s="1545"/>
      <c r="AI7" s="1545"/>
      <c r="AJ7" s="1546"/>
      <c r="AK7" s="1561" t="s">
        <v>1189</v>
      </c>
      <c r="AL7" s="1562"/>
      <c r="AM7" s="370" t="s">
        <v>1190</v>
      </c>
      <c r="AN7" s="1599"/>
      <c r="AO7" s="1600"/>
      <c r="AP7" s="1564" t="s">
        <v>1308</v>
      </c>
      <c r="AQ7" s="1564"/>
      <c r="AR7" s="1601"/>
      <c r="AS7" s="1545"/>
      <c r="AT7" s="1545"/>
      <c r="AU7" s="1545"/>
      <c r="AV7" s="1545"/>
      <c r="AW7" s="1545"/>
      <c r="AX7" s="1545"/>
      <c r="AY7" s="1545"/>
      <c r="AZ7" s="1545"/>
      <c r="BA7" s="1545"/>
      <c r="BB7" s="1546"/>
      <c r="BC7" s="1561" t="s">
        <v>1189</v>
      </c>
      <c r="BD7" s="1562"/>
      <c r="BE7" s="370" t="s">
        <v>1190</v>
      </c>
      <c r="BF7" s="1599"/>
      <c r="BG7" s="1600"/>
      <c r="BH7" s="1564" t="s">
        <v>209</v>
      </c>
      <c r="BI7" s="1564"/>
      <c r="BJ7" s="1601"/>
      <c r="BK7" s="1545"/>
      <c r="BL7" s="1545"/>
      <c r="BM7" s="1545"/>
      <c r="BN7" s="1545"/>
      <c r="BO7" s="1545"/>
      <c r="BP7" s="1545"/>
      <c r="BQ7" s="1545"/>
      <c r="BR7" s="1545"/>
      <c r="BS7" s="1545"/>
      <c r="BT7" s="1546"/>
      <c r="BU7" s="1561" t="s">
        <v>1189</v>
      </c>
      <c r="BV7" s="1562"/>
      <c r="BW7" s="370" t="s">
        <v>1190</v>
      </c>
      <c r="BX7" s="1599"/>
      <c r="BY7" s="1600"/>
      <c r="BZ7" s="1564" t="s">
        <v>209</v>
      </c>
      <c r="CA7" s="1564"/>
      <c r="CB7" s="1601"/>
      <c r="CC7" s="1545"/>
      <c r="CD7" s="1545"/>
      <c r="CE7" s="1545"/>
      <c r="CF7" s="1545"/>
      <c r="CG7" s="1545"/>
      <c r="CH7" s="1545"/>
      <c r="CI7" s="1545"/>
      <c r="CJ7" s="1545"/>
      <c r="CK7" s="1545"/>
      <c r="CL7" s="1546"/>
    </row>
    <row r="8" spans="1:90" ht="27.75" customHeight="1">
      <c r="A8" s="1514" t="s">
        <v>713</v>
      </c>
      <c r="B8" s="1515"/>
      <c r="C8" s="371" t="s">
        <v>891</v>
      </c>
      <c r="D8" s="1548"/>
      <c r="E8" s="1516"/>
      <c r="F8" s="1516" t="s">
        <v>1365</v>
      </c>
      <c r="G8" s="1516"/>
      <c r="H8" s="1517"/>
      <c r="I8" s="1573"/>
      <c r="J8" s="1573"/>
      <c r="K8" s="369"/>
      <c r="L8" s="369"/>
      <c r="M8" s="369"/>
      <c r="N8" s="369"/>
      <c r="O8" s="369"/>
      <c r="P8" s="369"/>
      <c r="Q8" s="369"/>
      <c r="R8" s="372"/>
      <c r="S8" s="1514" t="s">
        <v>713</v>
      </c>
      <c r="T8" s="1515"/>
      <c r="U8" s="371" t="s">
        <v>891</v>
      </c>
      <c r="V8" s="1548"/>
      <c r="W8" s="1516"/>
      <c r="X8" s="1516" t="s">
        <v>1365</v>
      </c>
      <c r="Y8" s="1516"/>
      <c r="Z8" s="1517"/>
      <c r="AA8" s="1573"/>
      <c r="AB8" s="1573"/>
      <c r="AC8" s="369"/>
      <c r="AD8" s="369"/>
      <c r="AE8" s="369"/>
      <c r="AF8" s="369"/>
      <c r="AG8" s="369"/>
      <c r="AH8" s="369"/>
      <c r="AI8" s="369"/>
      <c r="AJ8" s="372"/>
      <c r="AK8" s="1514" t="s">
        <v>713</v>
      </c>
      <c r="AL8" s="1515"/>
      <c r="AM8" s="371" t="s">
        <v>891</v>
      </c>
      <c r="AN8" s="1548"/>
      <c r="AO8" s="1516"/>
      <c r="AP8" s="1516" t="s">
        <v>1365</v>
      </c>
      <c r="AQ8" s="1516"/>
      <c r="AR8" s="1517"/>
      <c r="AS8" s="1573"/>
      <c r="AT8" s="1573"/>
      <c r="AU8" s="369"/>
      <c r="AV8" s="369"/>
      <c r="AW8" s="369"/>
      <c r="AX8" s="369"/>
      <c r="AY8" s="369"/>
      <c r="AZ8" s="369"/>
      <c r="BA8" s="369"/>
      <c r="BB8" s="372"/>
      <c r="BC8" s="1514" t="s">
        <v>713</v>
      </c>
      <c r="BD8" s="1515"/>
      <c r="BE8" s="371" t="s">
        <v>891</v>
      </c>
      <c r="BF8" s="1548"/>
      <c r="BG8" s="1516"/>
      <c r="BH8" s="1516" t="s">
        <v>1365</v>
      </c>
      <c r="BI8" s="1516"/>
      <c r="BJ8" s="1517"/>
      <c r="BK8" s="1573"/>
      <c r="BL8" s="1573"/>
      <c r="BM8" s="369"/>
      <c r="BN8" s="369"/>
      <c r="BO8" s="369"/>
      <c r="BP8" s="369"/>
      <c r="BQ8" s="369"/>
      <c r="BR8" s="369"/>
      <c r="BS8" s="369"/>
      <c r="BT8" s="372"/>
      <c r="BU8" s="1514" t="s">
        <v>713</v>
      </c>
      <c r="BV8" s="1515"/>
      <c r="BW8" s="371" t="s">
        <v>891</v>
      </c>
      <c r="BX8" s="1548"/>
      <c r="BY8" s="1516"/>
      <c r="BZ8" s="1516" t="s">
        <v>1365</v>
      </c>
      <c r="CA8" s="1516"/>
      <c r="CB8" s="1517"/>
      <c r="CC8" s="1573"/>
      <c r="CD8" s="1573"/>
      <c r="CE8" s="369"/>
      <c r="CF8" s="369"/>
      <c r="CG8" s="369"/>
      <c r="CH8" s="369"/>
      <c r="CI8" s="369"/>
      <c r="CJ8" s="369"/>
      <c r="CK8" s="369"/>
      <c r="CL8" s="372"/>
    </row>
    <row r="9" spans="1:90" ht="27.75" customHeight="1">
      <c r="A9" s="1514" t="s">
        <v>1191</v>
      </c>
      <c r="B9" s="1515"/>
      <c r="C9" s="371"/>
      <c r="D9" s="1518"/>
      <c r="E9" s="1519"/>
      <c r="F9" s="1516" t="s">
        <v>210</v>
      </c>
      <c r="G9" s="1516"/>
      <c r="H9" s="1517"/>
      <c r="I9" s="1513" t="s">
        <v>1192</v>
      </c>
      <c r="J9" s="1513"/>
      <c r="K9" s="369"/>
      <c r="L9" s="1588" t="s">
        <v>1193</v>
      </c>
      <c r="M9" s="1589"/>
      <c r="N9" s="1589"/>
      <c r="O9" s="1589"/>
      <c r="P9" s="1589"/>
      <c r="Q9" s="1590"/>
      <c r="R9" s="372"/>
      <c r="S9" s="1514" t="s">
        <v>1191</v>
      </c>
      <c r="T9" s="1515"/>
      <c r="U9" s="371"/>
      <c r="V9" s="1518"/>
      <c r="W9" s="1519"/>
      <c r="X9" s="1516" t="s">
        <v>210</v>
      </c>
      <c r="Y9" s="1516"/>
      <c r="Z9" s="1517"/>
      <c r="AA9" s="1513" t="s">
        <v>1192</v>
      </c>
      <c r="AB9" s="1513"/>
      <c r="AC9" s="369"/>
      <c r="AD9" s="1588" t="s">
        <v>1193</v>
      </c>
      <c r="AE9" s="1589"/>
      <c r="AF9" s="1589"/>
      <c r="AG9" s="1589"/>
      <c r="AH9" s="1589"/>
      <c r="AI9" s="1590"/>
      <c r="AJ9" s="372"/>
      <c r="AK9" s="1514" t="s">
        <v>1191</v>
      </c>
      <c r="AL9" s="1515"/>
      <c r="AM9" s="371"/>
      <c r="AN9" s="1518"/>
      <c r="AO9" s="1519"/>
      <c r="AP9" s="1516" t="s">
        <v>210</v>
      </c>
      <c r="AQ9" s="1516"/>
      <c r="AR9" s="1517"/>
      <c r="AS9" s="1513" t="s">
        <v>1192</v>
      </c>
      <c r="AT9" s="1513"/>
      <c r="AU9" s="369"/>
      <c r="AV9" s="1588" t="s">
        <v>1193</v>
      </c>
      <c r="AW9" s="1589"/>
      <c r="AX9" s="1589"/>
      <c r="AY9" s="1589"/>
      <c r="AZ9" s="1589"/>
      <c r="BA9" s="1590"/>
      <c r="BB9" s="372"/>
      <c r="BC9" s="1514" t="s">
        <v>1191</v>
      </c>
      <c r="BD9" s="1515"/>
      <c r="BE9" s="371"/>
      <c r="BF9" s="1518"/>
      <c r="BG9" s="1519"/>
      <c r="BH9" s="1516" t="s">
        <v>210</v>
      </c>
      <c r="BI9" s="1516"/>
      <c r="BJ9" s="1517"/>
      <c r="BK9" s="1513" t="s">
        <v>1192</v>
      </c>
      <c r="BL9" s="1513"/>
      <c r="BM9" s="369"/>
      <c r="BN9" s="1588" t="s">
        <v>1193</v>
      </c>
      <c r="BO9" s="1589"/>
      <c r="BP9" s="1589"/>
      <c r="BQ9" s="1589"/>
      <c r="BR9" s="1589"/>
      <c r="BS9" s="1590"/>
      <c r="BT9" s="372"/>
      <c r="BU9" s="1514" t="s">
        <v>1191</v>
      </c>
      <c r="BV9" s="1515"/>
      <c r="BW9" s="371"/>
      <c r="BX9" s="1518"/>
      <c r="BY9" s="1519"/>
      <c r="BZ9" s="1516" t="s">
        <v>210</v>
      </c>
      <c r="CA9" s="1516"/>
      <c r="CB9" s="1517"/>
      <c r="CC9" s="1513" t="s">
        <v>1192</v>
      </c>
      <c r="CD9" s="1513"/>
      <c r="CE9" s="369"/>
      <c r="CF9" s="1588" t="s">
        <v>1193</v>
      </c>
      <c r="CG9" s="1589"/>
      <c r="CH9" s="1589"/>
      <c r="CI9" s="1589"/>
      <c r="CJ9" s="1589"/>
      <c r="CK9" s="1590"/>
      <c r="CL9" s="372"/>
    </row>
    <row r="10" spans="1:90" ht="27.75" customHeight="1">
      <c r="A10" s="1514" t="s">
        <v>1194</v>
      </c>
      <c r="B10" s="1515"/>
      <c r="C10" s="371" t="s">
        <v>897</v>
      </c>
      <c r="D10" s="1518"/>
      <c r="E10" s="1519"/>
      <c r="F10" s="1516" t="s">
        <v>211</v>
      </c>
      <c r="G10" s="1516"/>
      <c r="H10" s="1517"/>
      <c r="I10" s="1513"/>
      <c r="J10" s="1513"/>
      <c r="K10" s="369"/>
      <c r="L10" s="1591"/>
      <c r="M10" s="1513"/>
      <c r="N10" s="1513"/>
      <c r="O10" s="1513"/>
      <c r="P10" s="1513"/>
      <c r="Q10" s="1592"/>
      <c r="R10" s="372"/>
      <c r="S10" s="1514" t="s">
        <v>1194</v>
      </c>
      <c r="T10" s="1515"/>
      <c r="U10" s="371" t="s">
        <v>897</v>
      </c>
      <c r="V10" s="1518"/>
      <c r="W10" s="1519"/>
      <c r="X10" s="1516" t="s">
        <v>211</v>
      </c>
      <c r="Y10" s="1516"/>
      <c r="Z10" s="1517"/>
      <c r="AA10" s="1513"/>
      <c r="AB10" s="1513"/>
      <c r="AC10" s="369"/>
      <c r="AD10" s="1591"/>
      <c r="AE10" s="1513"/>
      <c r="AF10" s="1513"/>
      <c r="AG10" s="1513"/>
      <c r="AH10" s="1513"/>
      <c r="AI10" s="1592"/>
      <c r="AJ10" s="372"/>
      <c r="AK10" s="1514" t="s">
        <v>1194</v>
      </c>
      <c r="AL10" s="1515"/>
      <c r="AM10" s="371" t="s">
        <v>897</v>
      </c>
      <c r="AN10" s="1518"/>
      <c r="AO10" s="1519"/>
      <c r="AP10" s="1516" t="s">
        <v>211</v>
      </c>
      <c r="AQ10" s="1516"/>
      <c r="AR10" s="1517"/>
      <c r="AS10" s="1513"/>
      <c r="AT10" s="1513"/>
      <c r="AU10" s="369"/>
      <c r="AV10" s="1591"/>
      <c r="AW10" s="1513"/>
      <c r="AX10" s="1513"/>
      <c r="AY10" s="1513"/>
      <c r="AZ10" s="1513"/>
      <c r="BA10" s="1592"/>
      <c r="BB10" s="372"/>
      <c r="BC10" s="1514" t="s">
        <v>1194</v>
      </c>
      <c r="BD10" s="1515"/>
      <c r="BE10" s="371" t="s">
        <v>897</v>
      </c>
      <c r="BF10" s="1518"/>
      <c r="BG10" s="1519"/>
      <c r="BH10" s="1516" t="s">
        <v>211</v>
      </c>
      <c r="BI10" s="1516"/>
      <c r="BJ10" s="1517"/>
      <c r="BK10" s="1513"/>
      <c r="BL10" s="1513"/>
      <c r="BM10" s="369"/>
      <c r="BN10" s="1591"/>
      <c r="BO10" s="1513"/>
      <c r="BP10" s="1513"/>
      <c r="BQ10" s="1513"/>
      <c r="BR10" s="1513"/>
      <c r="BS10" s="1592"/>
      <c r="BT10" s="372"/>
      <c r="BU10" s="1514" t="s">
        <v>1194</v>
      </c>
      <c r="BV10" s="1515"/>
      <c r="BW10" s="371" t="s">
        <v>897</v>
      </c>
      <c r="BX10" s="1518"/>
      <c r="BY10" s="1519"/>
      <c r="BZ10" s="1516" t="s">
        <v>211</v>
      </c>
      <c r="CA10" s="1516"/>
      <c r="CB10" s="1517"/>
      <c r="CC10" s="1513"/>
      <c r="CD10" s="1513"/>
      <c r="CE10" s="369"/>
      <c r="CF10" s="1591"/>
      <c r="CG10" s="1513"/>
      <c r="CH10" s="1513"/>
      <c r="CI10" s="1513"/>
      <c r="CJ10" s="1513"/>
      <c r="CK10" s="1592"/>
      <c r="CL10" s="372"/>
    </row>
    <row r="11" spans="1:90" ht="27.75" customHeight="1">
      <c r="A11" s="1514" t="s">
        <v>1195</v>
      </c>
      <c r="B11" s="1515"/>
      <c r="C11" s="371" t="s">
        <v>747</v>
      </c>
      <c r="D11" s="1548"/>
      <c r="E11" s="1516"/>
      <c r="F11" s="1516"/>
      <c r="G11" s="1516"/>
      <c r="H11" s="1517"/>
      <c r="I11" s="1513" t="s">
        <v>920</v>
      </c>
      <c r="J11" s="1513"/>
      <c r="K11" s="369"/>
      <c r="L11" s="1591"/>
      <c r="M11" s="1513"/>
      <c r="N11" s="1513"/>
      <c r="O11" s="1513"/>
      <c r="P11" s="1513"/>
      <c r="Q11" s="1592"/>
      <c r="R11" s="372"/>
      <c r="S11" s="1514" t="s">
        <v>1195</v>
      </c>
      <c r="T11" s="1515"/>
      <c r="U11" s="371" t="s">
        <v>747</v>
      </c>
      <c r="V11" s="1548"/>
      <c r="W11" s="1516"/>
      <c r="X11" s="1516"/>
      <c r="Y11" s="1516"/>
      <c r="Z11" s="1517"/>
      <c r="AA11" s="1513" t="s">
        <v>920</v>
      </c>
      <c r="AB11" s="1513"/>
      <c r="AC11" s="369"/>
      <c r="AD11" s="1591"/>
      <c r="AE11" s="1513"/>
      <c r="AF11" s="1513"/>
      <c r="AG11" s="1513"/>
      <c r="AH11" s="1513"/>
      <c r="AI11" s="1592"/>
      <c r="AJ11" s="372"/>
      <c r="AK11" s="1514" t="s">
        <v>1195</v>
      </c>
      <c r="AL11" s="1515"/>
      <c r="AM11" s="371" t="s">
        <v>747</v>
      </c>
      <c r="AN11" s="1548"/>
      <c r="AO11" s="1516"/>
      <c r="AP11" s="1516"/>
      <c r="AQ11" s="1516"/>
      <c r="AR11" s="1517"/>
      <c r="AS11" s="1513" t="s">
        <v>920</v>
      </c>
      <c r="AT11" s="1513"/>
      <c r="AU11" s="369"/>
      <c r="AV11" s="1591"/>
      <c r="AW11" s="1513"/>
      <c r="AX11" s="1513"/>
      <c r="AY11" s="1513"/>
      <c r="AZ11" s="1513"/>
      <c r="BA11" s="1592"/>
      <c r="BB11" s="372"/>
      <c r="BC11" s="1514" t="s">
        <v>1195</v>
      </c>
      <c r="BD11" s="1515"/>
      <c r="BE11" s="371" t="s">
        <v>747</v>
      </c>
      <c r="BF11" s="1548"/>
      <c r="BG11" s="1516"/>
      <c r="BH11" s="1516"/>
      <c r="BI11" s="1516"/>
      <c r="BJ11" s="1517"/>
      <c r="BK11" s="1513" t="s">
        <v>920</v>
      </c>
      <c r="BL11" s="1513"/>
      <c r="BM11" s="369"/>
      <c r="BN11" s="1591"/>
      <c r="BO11" s="1513"/>
      <c r="BP11" s="1513"/>
      <c r="BQ11" s="1513"/>
      <c r="BR11" s="1513"/>
      <c r="BS11" s="1592"/>
      <c r="BT11" s="372"/>
      <c r="BU11" s="1514" t="s">
        <v>1195</v>
      </c>
      <c r="BV11" s="1515"/>
      <c r="BW11" s="371" t="s">
        <v>747</v>
      </c>
      <c r="BX11" s="1548"/>
      <c r="BY11" s="1516"/>
      <c r="BZ11" s="1516"/>
      <c r="CA11" s="1516"/>
      <c r="CB11" s="1517"/>
      <c r="CC11" s="1513" t="s">
        <v>920</v>
      </c>
      <c r="CD11" s="1513"/>
      <c r="CE11" s="369"/>
      <c r="CF11" s="1591"/>
      <c r="CG11" s="1513"/>
      <c r="CH11" s="1513"/>
      <c r="CI11" s="1513"/>
      <c r="CJ11" s="1513"/>
      <c r="CK11" s="1592"/>
      <c r="CL11" s="372"/>
    </row>
    <row r="12" spans="1:90" ht="27.75" customHeight="1">
      <c r="A12" s="1580"/>
      <c r="B12" s="1521"/>
      <c r="C12" s="139"/>
      <c r="D12" s="1520"/>
      <c r="E12" s="1521"/>
      <c r="F12" s="1521"/>
      <c r="G12" s="1521"/>
      <c r="H12" s="1598"/>
      <c r="I12" s="1513"/>
      <c r="J12" s="1513"/>
      <c r="K12" s="369"/>
      <c r="L12" s="1591"/>
      <c r="M12" s="1513"/>
      <c r="N12" s="1513"/>
      <c r="O12" s="1513"/>
      <c r="P12" s="1513"/>
      <c r="Q12" s="1592"/>
      <c r="R12" s="372"/>
      <c r="S12" s="1580"/>
      <c r="T12" s="1521"/>
      <c r="U12" s="139"/>
      <c r="V12" s="1520"/>
      <c r="W12" s="1521"/>
      <c r="X12" s="1521"/>
      <c r="Y12" s="1521"/>
      <c r="Z12" s="1598"/>
      <c r="AA12" s="1513"/>
      <c r="AB12" s="1513"/>
      <c r="AC12" s="369"/>
      <c r="AD12" s="1591"/>
      <c r="AE12" s="1513"/>
      <c r="AF12" s="1513"/>
      <c r="AG12" s="1513"/>
      <c r="AH12" s="1513"/>
      <c r="AI12" s="1592"/>
      <c r="AJ12" s="372"/>
      <c r="AK12" s="1580"/>
      <c r="AL12" s="1521"/>
      <c r="AM12" s="139"/>
      <c r="AN12" s="1520"/>
      <c r="AO12" s="1521"/>
      <c r="AP12" s="1521"/>
      <c r="AQ12" s="1521"/>
      <c r="AR12" s="1598"/>
      <c r="AS12" s="1513"/>
      <c r="AT12" s="1513"/>
      <c r="AU12" s="369"/>
      <c r="AV12" s="1591"/>
      <c r="AW12" s="1513"/>
      <c r="AX12" s="1513"/>
      <c r="AY12" s="1513"/>
      <c r="AZ12" s="1513"/>
      <c r="BA12" s="1592"/>
      <c r="BB12" s="372"/>
      <c r="BC12" s="1580"/>
      <c r="BD12" s="1521"/>
      <c r="BE12" s="139"/>
      <c r="BF12" s="1520"/>
      <c r="BG12" s="1521"/>
      <c r="BH12" s="1521"/>
      <c r="BI12" s="1521"/>
      <c r="BJ12" s="1598"/>
      <c r="BK12" s="1513"/>
      <c r="BL12" s="1513"/>
      <c r="BM12" s="369"/>
      <c r="BN12" s="1591"/>
      <c r="BO12" s="1513"/>
      <c r="BP12" s="1513"/>
      <c r="BQ12" s="1513"/>
      <c r="BR12" s="1513"/>
      <c r="BS12" s="1592"/>
      <c r="BT12" s="372"/>
      <c r="BU12" s="1580"/>
      <c r="BV12" s="1521"/>
      <c r="BW12" s="139"/>
      <c r="BX12" s="1520"/>
      <c r="BY12" s="1521"/>
      <c r="BZ12" s="1521"/>
      <c r="CA12" s="1521"/>
      <c r="CB12" s="1598"/>
      <c r="CC12" s="1513"/>
      <c r="CD12" s="1513"/>
      <c r="CE12" s="369"/>
      <c r="CF12" s="1591"/>
      <c r="CG12" s="1513"/>
      <c r="CH12" s="1513"/>
      <c r="CI12" s="1513"/>
      <c r="CJ12" s="1513"/>
      <c r="CK12" s="1592"/>
      <c r="CL12" s="372"/>
    </row>
    <row r="13" spans="1:90" ht="27.75" customHeight="1">
      <c r="A13" s="1514" t="s">
        <v>1196</v>
      </c>
      <c r="B13" s="1515"/>
      <c r="C13" s="371" t="s">
        <v>932</v>
      </c>
      <c r="D13" s="438"/>
      <c r="E13" s="456"/>
      <c r="F13" s="457">
        <v>10</v>
      </c>
      <c r="G13" s="1596">
        <v>15</v>
      </c>
      <c r="H13" s="1597"/>
      <c r="I13" s="1513" t="s">
        <v>933</v>
      </c>
      <c r="J13" s="1513"/>
      <c r="K13" s="369"/>
      <c r="L13" s="1591"/>
      <c r="M13" s="1513"/>
      <c r="N13" s="1513"/>
      <c r="O13" s="1513"/>
      <c r="P13" s="1513"/>
      <c r="Q13" s="1592"/>
      <c r="R13" s="372"/>
      <c r="S13" s="1514" t="s">
        <v>1196</v>
      </c>
      <c r="T13" s="1515"/>
      <c r="U13" s="371" t="s">
        <v>932</v>
      </c>
      <c r="V13" s="438"/>
      <c r="W13" s="456"/>
      <c r="X13" s="457">
        <v>10</v>
      </c>
      <c r="Y13" s="1596">
        <v>15</v>
      </c>
      <c r="Z13" s="1597"/>
      <c r="AA13" s="1513" t="s">
        <v>933</v>
      </c>
      <c r="AB13" s="1513"/>
      <c r="AC13" s="369"/>
      <c r="AD13" s="1591"/>
      <c r="AE13" s="1513"/>
      <c r="AF13" s="1513"/>
      <c r="AG13" s="1513"/>
      <c r="AH13" s="1513"/>
      <c r="AI13" s="1592"/>
      <c r="AJ13" s="372"/>
      <c r="AK13" s="1514" t="s">
        <v>1196</v>
      </c>
      <c r="AL13" s="1515"/>
      <c r="AM13" s="371" t="s">
        <v>932</v>
      </c>
      <c r="AN13" s="438"/>
      <c r="AO13" s="456"/>
      <c r="AP13" s="457">
        <v>10</v>
      </c>
      <c r="AQ13" s="1596">
        <v>15</v>
      </c>
      <c r="AR13" s="1597"/>
      <c r="AS13" s="1513" t="s">
        <v>933</v>
      </c>
      <c r="AT13" s="1513"/>
      <c r="AU13" s="369"/>
      <c r="AV13" s="1591"/>
      <c r="AW13" s="1513"/>
      <c r="AX13" s="1513"/>
      <c r="AY13" s="1513"/>
      <c r="AZ13" s="1513"/>
      <c r="BA13" s="1592"/>
      <c r="BB13" s="372"/>
      <c r="BC13" s="1514" t="s">
        <v>1196</v>
      </c>
      <c r="BD13" s="1515"/>
      <c r="BE13" s="371" t="s">
        <v>932</v>
      </c>
      <c r="BF13" s="438"/>
      <c r="BG13" s="456"/>
      <c r="BH13" s="457">
        <v>10</v>
      </c>
      <c r="BI13" s="1596">
        <v>15</v>
      </c>
      <c r="BJ13" s="1597"/>
      <c r="BK13" s="1513" t="s">
        <v>933</v>
      </c>
      <c r="BL13" s="1513"/>
      <c r="BM13" s="369"/>
      <c r="BN13" s="1591"/>
      <c r="BO13" s="1513"/>
      <c r="BP13" s="1513"/>
      <c r="BQ13" s="1513"/>
      <c r="BR13" s="1513"/>
      <c r="BS13" s="1592"/>
      <c r="BT13" s="372"/>
      <c r="BU13" s="1514" t="s">
        <v>1196</v>
      </c>
      <c r="BV13" s="1515"/>
      <c r="BW13" s="371" t="s">
        <v>932</v>
      </c>
      <c r="BX13" s="438"/>
      <c r="BY13" s="456"/>
      <c r="BZ13" s="457">
        <v>10</v>
      </c>
      <c r="CA13" s="1596">
        <v>15</v>
      </c>
      <c r="CB13" s="1597"/>
      <c r="CC13" s="1513" t="s">
        <v>933</v>
      </c>
      <c r="CD13" s="1513"/>
      <c r="CE13" s="369"/>
      <c r="CF13" s="1591"/>
      <c r="CG13" s="1513"/>
      <c r="CH13" s="1513"/>
      <c r="CI13" s="1513"/>
      <c r="CJ13" s="1513"/>
      <c r="CK13" s="1592"/>
      <c r="CL13" s="372"/>
    </row>
    <row r="14" spans="1:90" ht="27.75" customHeight="1">
      <c r="A14" s="1514" t="s">
        <v>1197</v>
      </c>
      <c r="B14" s="1515"/>
      <c r="C14" s="371" t="s">
        <v>889</v>
      </c>
      <c r="D14" s="458"/>
      <c r="E14" s="437"/>
      <c r="F14" s="373">
        <v>68</v>
      </c>
      <c r="G14" s="1553">
        <v>96</v>
      </c>
      <c r="H14" s="1084"/>
      <c r="I14" s="1513"/>
      <c r="J14" s="1513"/>
      <c r="K14" s="369"/>
      <c r="L14" s="1591"/>
      <c r="M14" s="1513"/>
      <c r="N14" s="1513"/>
      <c r="O14" s="1513"/>
      <c r="P14" s="1513"/>
      <c r="Q14" s="1592"/>
      <c r="R14" s="372"/>
      <c r="S14" s="1514" t="s">
        <v>1197</v>
      </c>
      <c r="T14" s="1515"/>
      <c r="U14" s="371" t="s">
        <v>889</v>
      </c>
      <c r="V14" s="458"/>
      <c r="W14" s="437"/>
      <c r="X14" s="373">
        <v>68</v>
      </c>
      <c r="Y14" s="1553">
        <v>96</v>
      </c>
      <c r="Z14" s="1084"/>
      <c r="AA14" s="1513"/>
      <c r="AB14" s="1513"/>
      <c r="AC14" s="369"/>
      <c r="AD14" s="1591"/>
      <c r="AE14" s="1513"/>
      <c r="AF14" s="1513"/>
      <c r="AG14" s="1513"/>
      <c r="AH14" s="1513"/>
      <c r="AI14" s="1592"/>
      <c r="AJ14" s="372"/>
      <c r="AK14" s="1514" t="s">
        <v>1197</v>
      </c>
      <c r="AL14" s="1515"/>
      <c r="AM14" s="371" t="s">
        <v>889</v>
      </c>
      <c r="AN14" s="458"/>
      <c r="AO14" s="437"/>
      <c r="AP14" s="373">
        <v>68</v>
      </c>
      <c r="AQ14" s="1553">
        <v>96</v>
      </c>
      <c r="AR14" s="1084"/>
      <c r="AS14" s="1513"/>
      <c r="AT14" s="1513"/>
      <c r="AU14" s="369"/>
      <c r="AV14" s="1591"/>
      <c r="AW14" s="1513"/>
      <c r="AX14" s="1513"/>
      <c r="AY14" s="1513"/>
      <c r="AZ14" s="1513"/>
      <c r="BA14" s="1592"/>
      <c r="BB14" s="372"/>
      <c r="BC14" s="1514" t="s">
        <v>1197</v>
      </c>
      <c r="BD14" s="1515"/>
      <c r="BE14" s="371" t="s">
        <v>889</v>
      </c>
      <c r="BF14" s="458"/>
      <c r="BG14" s="437"/>
      <c r="BH14" s="373">
        <v>68</v>
      </c>
      <c r="BI14" s="1553">
        <v>107</v>
      </c>
      <c r="BJ14" s="1084"/>
      <c r="BK14" s="1513"/>
      <c r="BL14" s="1513"/>
      <c r="BM14" s="369"/>
      <c r="BN14" s="1591"/>
      <c r="BO14" s="1513"/>
      <c r="BP14" s="1513"/>
      <c r="BQ14" s="1513"/>
      <c r="BR14" s="1513"/>
      <c r="BS14" s="1592"/>
      <c r="BT14" s="372"/>
      <c r="BU14" s="1514" t="s">
        <v>1197</v>
      </c>
      <c r="BV14" s="1515"/>
      <c r="BW14" s="371" t="s">
        <v>889</v>
      </c>
      <c r="BX14" s="458"/>
      <c r="BY14" s="437"/>
      <c r="BZ14" s="373">
        <v>68</v>
      </c>
      <c r="CA14" s="1553">
        <v>107</v>
      </c>
      <c r="CB14" s="1084"/>
      <c r="CC14" s="1513"/>
      <c r="CD14" s="1513"/>
      <c r="CE14" s="369"/>
      <c r="CF14" s="1591"/>
      <c r="CG14" s="1513"/>
      <c r="CH14" s="1513"/>
      <c r="CI14" s="1513"/>
      <c r="CJ14" s="1513"/>
      <c r="CK14" s="1592"/>
      <c r="CL14" s="372"/>
    </row>
    <row r="15" spans="1:90" ht="27.75" customHeight="1">
      <c r="A15" s="140"/>
      <c r="B15" s="369"/>
      <c r="C15" s="369"/>
      <c r="D15" s="369"/>
      <c r="E15" s="369"/>
      <c r="F15" s="369"/>
      <c r="G15" s="369"/>
      <c r="H15" s="369"/>
      <c r="I15" s="1513" t="s">
        <v>1198</v>
      </c>
      <c r="J15" s="1513"/>
      <c r="K15" s="369"/>
      <c r="L15" s="1591"/>
      <c r="M15" s="1513"/>
      <c r="N15" s="1513"/>
      <c r="O15" s="1513"/>
      <c r="P15" s="1513"/>
      <c r="Q15" s="1592"/>
      <c r="R15" s="372"/>
      <c r="S15" s="140"/>
      <c r="T15" s="369"/>
      <c r="U15" s="369"/>
      <c r="V15" s="369"/>
      <c r="W15" s="369"/>
      <c r="X15" s="369"/>
      <c r="Y15" s="369"/>
      <c r="Z15" s="369"/>
      <c r="AA15" s="1513" t="s">
        <v>1198</v>
      </c>
      <c r="AB15" s="1513"/>
      <c r="AC15" s="369"/>
      <c r="AD15" s="1591"/>
      <c r="AE15" s="1513"/>
      <c r="AF15" s="1513"/>
      <c r="AG15" s="1513"/>
      <c r="AH15" s="1513"/>
      <c r="AI15" s="1592"/>
      <c r="AJ15" s="372"/>
      <c r="AK15" s="140"/>
      <c r="AL15" s="369"/>
      <c r="AM15" s="369"/>
      <c r="AN15" s="369"/>
      <c r="AO15" s="369"/>
      <c r="AP15" s="369"/>
      <c r="AQ15" s="369"/>
      <c r="AR15" s="369"/>
      <c r="AS15" s="1513" t="s">
        <v>1198</v>
      </c>
      <c r="AT15" s="1513"/>
      <c r="AU15" s="369"/>
      <c r="AV15" s="1591"/>
      <c r="AW15" s="1513"/>
      <c r="AX15" s="1513"/>
      <c r="AY15" s="1513"/>
      <c r="AZ15" s="1513"/>
      <c r="BA15" s="1592"/>
      <c r="BB15" s="372"/>
      <c r="BC15" s="140"/>
      <c r="BD15" s="369"/>
      <c r="BE15" s="369"/>
      <c r="BF15" s="369"/>
      <c r="BG15" s="369"/>
      <c r="BH15" s="369"/>
      <c r="BI15" s="369"/>
      <c r="BJ15" s="369"/>
      <c r="BK15" s="1513" t="s">
        <v>1198</v>
      </c>
      <c r="BL15" s="1513"/>
      <c r="BM15" s="369"/>
      <c r="BN15" s="1591"/>
      <c r="BO15" s="1513"/>
      <c r="BP15" s="1513"/>
      <c r="BQ15" s="1513"/>
      <c r="BR15" s="1513"/>
      <c r="BS15" s="1592"/>
      <c r="BT15" s="372"/>
      <c r="BU15" s="140"/>
      <c r="BV15" s="369"/>
      <c r="BW15" s="369"/>
      <c r="BX15" s="369"/>
      <c r="BY15" s="369"/>
      <c r="BZ15" s="369"/>
      <c r="CA15" s="369"/>
      <c r="CB15" s="369"/>
      <c r="CC15" s="1513" t="s">
        <v>1198</v>
      </c>
      <c r="CD15" s="1513"/>
      <c r="CE15" s="369"/>
      <c r="CF15" s="1591"/>
      <c r="CG15" s="1513"/>
      <c r="CH15" s="1513"/>
      <c r="CI15" s="1513"/>
      <c r="CJ15" s="1513"/>
      <c r="CK15" s="1592"/>
      <c r="CL15" s="372"/>
    </row>
    <row r="16" spans="1:90" ht="27.75" customHeight="1">
      <c r="A16" s="140"/>
      <c r="B16" s="369"/>
      <c r="C16" s="369"/>
      <c r="D16" s="369"/>
      <c r="E16" s="369"/>
      <c r="F16" s="369"/>
      <c r="G16" s="369"/>
      <c r="H16" s="369"/>
      <c r="I16" s="369"/>
      <c r="J16" s="369"/>
      <c r="K16" s="369"/>
      <c r="L16" s="1593"/>
      <c r="M16" s="1594"/>
      <c r="N16" s="1594"/>
      <c r="O16" s="1594"/>
      <c r="P16" s="1594"/>
      <c r="Q16" s="1595"/>
      <c r="R16" s="372"/>
      <c r="S16" s="140"/>
      <c r="T16" s="369"/>
      <c r="U16" s="369"/>
      <c r="V16" s="369"/>
      <c r="W16" s="369"/>
      <c r="X16" s="369"/>
      <c r="Y16" s="369"/>
      <c r="Z16" s="369"/>
      <c r="AA16" s="369"/>
      <c r="AB16" s="369"/>
      <c r="AC16" s="369"/>
      <c r="AD16" s="1593"/>
      <c r="AE16" s="1594"/>
      <c r="AF16" s="1594"/>
      <c r="AG16" s="1594"/>
      <c r="AH16" s="1594"/>
      <c r="AI16" s="1595"/>
      <c r="AJ16" s="372"/>
      <c r="AK16" s="140"/>
      <c r="AL16" s="369"/>
      <c r="AM16" s="369"/>
      <c r="AN16" s="369"/>
      <c r="AO16" s="369"/>
      <c r="AP16" s="369"/>
      <c r="AQ16" s="369"/>
      <c r="AR16" s="369"/>
      <c r="AS16" s="369"/>
      <c r="AT16" s="369"/>
      <c r="AU16" s="369"/>
      <c r="AV16" s="1593"/>
      <c r="AW16" s="1594"/>
      <c r="AX16" s="1594"/>
      <c r="AY16" s="1594"/>
      <c r="AZ16" s="1594"/>
      <c r="BA16" s="1595"/>
      <c r="BB16" s="372"/>
      <c r="BC16" s="140"/>
      <c r="BD16" s="369"/>
      <c r="BE16" s="369"/>
      <c r="BF16" s="369"/>
      <c r="BG16" s="369"/>
      <c r="BH16" s="369"/>
      <c r="BI16" s="369"/>
      <c r="BJ16" s="369"/>
      <c r="BK16" s="369"/>
      <c r="BL16" s="369"/>
      <c r="BM16" s="369"/>
      <c r="BN16" s="1593"/>
      <c r="BO16" s="1594"/>
      <c r="BP16" s="1594"/>
      <c r="BQ16" s="1594"/>
      <c r="BR16" s="1594"/>
      <c r="BS16" s="1595"/>
      <c r="BT16" s="372"/>
      <c r="BU16" s="140"/>
      <c r="BV16" s="369"/>
      <c r="BW16" s="369"/>
      <c r="BX16" s="369"/>
      <c r="BY16" s="369"/>
      <c r="BZ16" s="369"/>
      <c r="CA16" s="369"/>
      <c r="CB16" s="369"/>
      <c r="CC16" s="369"/>
      <c r="CD16" s="369"/>
      <c r="CE16" s="369"/>
      <c r="CF16" s="1593"/>
      <c r="CG16" s="1594"/>
      <c r="CH16" s="1594"/>
      <c r="CI16" s="1594"/>
      <c r="CJ16" s="1594"/>
      <c r="CK16" s="1595"/>
      <c r="CL16" s="372"/>
    </row>
    <row r="17" spans="1:90" ht="9" customHeight="1">
      <c r="A17" s="140"/>
      <c r="B17" s="369"/>
      <c r="C17" s="369"/>
      <c r="D17" s="369"/>
      <c r="E17" s="369"/>
      <c r="F17" s="369"/>
      <c r="G17" s="369"/>
      <c r="H17" s="369"/>
      <c r="I17" s="369"/>
      <c r="J17" s="369"/>
      <c r="K17" s="369"/>
      <c r="L17" s="369"/>
      <c r="M17" s="369"/>
      <c r="N17" s="369"/>
      <c r="O17" s="369"/>
      <c r="P17" s="369"/>
      <c r="Q17" s="369"/>
      <c r="R17" s="372"/>
      <c r="S17" s="140"/>
      <c r="T17" s="369"/>
      <c r="U17" s="369"/>
      <c r="V17" s="369"/>
      <c r="W17" s="369"/>
      <c r="X17" s="369"/>
      <c r="Y17" s="369"/>
      <c r="Z17" s="369"/>
      <c r="AA17" s="369"/>
      <c r="AB17" s="369"/>
      <c r="AC17" s="369"/>
      <c r="AD17" s="369"/>
      <c r="AE17" s="369"/>
      <c r="AF17" s="369"/>
      <c r="AG17" s="369"/>
      <c r="AH17" s="369"/>
      <c r="AI17" s="369"/>
      <c r="AJ17" s="372"/>
      <c r="AK17" s="140"/>
      <c r="AL17" s="369"/>
      <c r="AM17" s="369"/>
      <c r="AN17" s="369"/>
      <c r="AO17" s="369"/>
      <c r="AP17" s="369"/>
      <c r="AQ17" s="369"/>
      <c r="AR17" s="369"/>
      <c r="AS17" s="369"/>
      <c r="AT17" s="369"/>
      <c r="AU17" s="369"/>
      <c r="AV17" s="369"/>
      <c r="AW17" s="369"/>
      <c r="AX17" s="369"/>
      <c r="AY17" s="369"/>
      <c r="AZ17" s="369"/>
      <c r="BA17" s="369"/>
      <c r="BB17" s="372"/>
      <c r="BC17" s="140"/>
      <c r="BD17" s="369"/>
      <c r="BE17" s="369"/>
      <c r="BF17" s="369"/>
      <c r="BG17" s="369"/>
      <c r="BH17" s="369"/>
      <c r="BI17" s="369"/>
      <c r="BJ17" s="369"/>
      <c r="BK17" s="369"/>
      <c r="BL17" s="369"/>
      <c r="BM17" s="369"/>
      <c r="BN17" s="369"/>
      <c r="BO17" s="369"/>
      <c r="BP17" s="369"/>
      <c r="BQ17" s="369"/>
      <c r="BR17" s="369"/>
      <c r="BS17" s="369"/>
      <c r="BT17" s="372"/>
      <c r="BU17" s="140"/>
      <c r="BV17" s="369"/>
      <c r="BW17" s="369"/>
      <c r="BX17" s="369"/>
      <c r="BY17" s="369"/>
      <c r="BZ17" s="369"/>
      <c r="CA17" s="369"/>
      <c r="CB17" s="369"/>
      <c r="CC17" s="369"/>
      <c r="CD17" s="369"/>
      <c r="CE17" s="369"/>
      <c r="CF17" s="369"/>
      <c r="CG17" s="369"/>
      <c r="CH17" s="369"/>
      <c r="CI17" s="369"/>
      <c r="CJ17" s="369"/>
      <c r="CK17" s="369"/>
      <c r="CL17" s="372"/>
    </row>
    <row r="18" spans="1:90" ht="27.75" customHeight="1">
      <c r="A18" s="140"/>
      <c r="B18" s="369"/>
      <c r="C18" s="369"/>
      <c r="D18" s="369"/>
      <c r="E18" s="369"/>
      <c r="F18" s="369"/>
      <c r="G18" s="369"/>
      <c r="H18" s="369"/>
      <c r="I18" s="369"/>
      <c r="J18" s="369"/>
      <c r="K18" s="369"/>
      <c r="L18" s="1513" t="s">
        <v>1199</v>
      </c>
      <c r="M18" s="1513"/>
      <c r="N18" s="1513"/>
      <c r="O18" s="1513"/>
      <c r="P18" s="1513"/>
      <c r="Q18" s="1513"/>
      <c r="R18" s="372"/>
      <c r="S18" s="140"/>
      <c r="T18" s="369"/>
      <c r="U18" s="369"/>
      <c r="V18" s="369"/>
      <c r="W18" s="369"/>
      <c r="X18" s="369"/>
      <c r="Y18" s="369"/>
      <c r="Z18" s="369"/>
      <c r="AA18" s="369"/>
      <c r="AB18" s="369"/>
      <c r="AC18" s="369"/>
      <c r="AD18" s="1513" t="s">
        <v>1199</v>
      </c>
      <c r="AE18" s="1513"/>
      <c r="AF18" s="1513"/>
      <c r="AG18" s="1513"/>
      <c r="AH18" s="1513"/>
      <c r="AI18" s="1513"/>
      <c r="AJ18" s="372"/>
      <c r="AK18" s="140"/>
      <c r="AL18" s="369"/>
      <c r="AM18" s="369"/>
      <c r="AN18" s="369"/>
      <c r="AO18" s="369"/>
      <c r="AP18" s="369"/>
      <c r="AQ18" s="369"/>
      <c r="AR18" s="369"/>
      <c r="AS18" s="369"/>
      <c r="AT18" s="369"/>
      <c r="AU18" s="369"/>
      <c r="AV18" s="1513" t="s">
        <v>1199</v>
      </c>
      <c r="AW18" s="1513"/>
      <c r="AX18" s="1513"/>
      <c r="AY18" s="1513"/>
      <c r="AZ18" s="1513"/>
      <c r="BA18" s="1513"/>
      <c r="BB18" s="372"/>
      <c r="BC18" s="140"/>
      <c r="BD18" s="369"/>
      <c r="BE18" s="369"/>
      <c r="BF18" s="369"/>
      <c r="BG18" s="369"/>
      <c r="BH18" s="369"/>
      <c r="BI18" s="369"/>
      <c r="BJ18" s="369"/>
      <c r="BK18" s="369"/>
      <c r="BL18" s="369"/>
      <c r="BM18" s="369"/>
      <c r="BN18" s="1513" t="s">
        <v>1199</v>
      </c>
      <c r="BO18" s="1513"/>
      <c r="BP18" s="1513"/>
      <c r="BQ18" s="1513"/>
      <c r="BR18" s="1513"/>
      <c r="BS18" s="1513"/>
      <c r="BT18" s="372"/>
      <c r="BU18" s="140"/>
      <c r="BV18" s="369"/>
      <c r="BW18" s="369"/>
      <c r="BX18" s="369"/>
      <c r="BY18" s="369"/>
      <c r="BZ18" s="369"/>
      <c r="CA18" s="369"/>
      <c r="CB18" s="369"/>
      <c r="CC18" s="369"/>
      <c r="CD18" s="369"/>
      <c r="CE18" s="369"/>
      <c r="CF18" s="1513" t="s">
        <v>1199</v>
      </c>
      <c r="CG18" s="1513"/>
      <c r="CH18" s="1513"/>
      <c r="CI18" s="1513"/>
      <c r="CJ18" s="1513"/>
      <c r="CK18" s="1513"/>
      <c r="CL18" s="372"/>
    </row>
    <row r="19" spans="1:90" ht="8.25" customHeight="1" thickBot="1">
      <c r="A19" s="1270"/>
      <c r="B19" s="1573"/>
      <c r="C19" s="369"/>
      <c r="D19" s="1573"/>
      <c r="E19" s="1573"/>
      <c r="F19" s="1573"/>
      <c r="G19" s="1573"/>
      <c r="H19" s="1573"/>
      <c r="I19" s="369"/>
      <c r="J19" s="369"/>
      <c r="K19" s="369"/>
      <c r="L19" s="369"/>
      <c r="M19" s="369"/>
      <c r="N19" s="369"/>
      <c r="O19" s="369"/>
      <c r="P19" s="369"/>
      <c r="Q19" s="369"/>
      <c r="R19" s="372"/>
      <c r="S19" s="1270"/>
      <c r="T19" s="1573"/>
      <c r="U19" s="369"/>
      <c r="V19" s="1573"/>
      <c r="W19" s="1573"/>
      <c r="X19" s="1573"/>
      <c r="Y19" s="1573"/>
      <c r="Z19" s="1573"/>
      <c r="AA19" s="369"/>
      <c r="AB19" s="369"/>
      <c r="AC19" s="369"/>
      <c r="AD19" s="369"/>
      <c r="AE19" s="369"/>
      <c r="AF19" s="369"/>
      <c r="AG19" s="369"/>
      <c r="AH19" s="369"/>
      <c r="AI19" s="369"/>
      <c r="AJ19" s="372"/>
      <c r="AK19" s="1270"/>
      <c r="AL19" s="1573"/>
      <c r="AM19" s="369"/>
      <c r="AN19" s="1573"/>
      <c r="AO19" s="1573"/>
      <c r="AP19" s="1573"/>
      <c r="AQ19" s="1573"/>
      <c r="AR19" s="1573"/>
      <c r="AS19" s="369"/>
      <c r="AT19" s="369"/>
      <c r="AU19" s="369"/>
      <c r="AV19" s="369"/>
      <c r="AW19" s="369"/>
      <c r="AX19" s="369"/>
      <c r="AY19" s="369"/>
      <c r="AZ19" s="369"/>
      <c r="BA19" s="369"/>
      <c r="BB19" s="372"/>
      <c r="BC19" s="1270"/>
      <c r="BD19" s="1573"/>
      <c r="BE19" s="369"/>
      <c r="BF19" s="1573"/>
      <c r="BG19" s="1573"/>
      <c r="BH19" s="1573"/>
      <c r="BI19" s="1573"/>
      <c r="BJ19" s="1573"/>
      <c r="BK19" s="369"/>
      <c r="BL19" s="369"/>
      <c r="BM19" s="369"/>
      <c r="BN19" s="369"/>
      <c r="BO19" s="369"/>
      <c r="BP19" s="369"/>
      <c r="BQ19" s="369"/>
      <c r="BR19" s="369"/>
      <c r="BS19" s="369"/>
      <c r="BT19" s="372"/>
      <c r="BU19" s="1270"/>
      <c r="BV19" s="1573"/>
      <c r="BW19" s="369"/>
      <c r="BX19" s="1573"/>
      <c r="BY19" s="1573"/>
      <c r="BZ19" s="1573"/>
      <c r="CA19" s="1573"/>
      <c r="CB19" s="1573"/>
      <c r="CC19" s="369"/>
      <c r="CD19" s="369"/>
      <c r="CE19" s="369"/>
      <c r="CF19" s="369"/>
      <c r="CG19" s="369"/>
      <c r="CH19" s="369"/>
      <c r="CI19" s="369"/>
      <c r="CJ19" s="369"/>
      <c r="CK19" s="369"/>
      <c r="CL19" s="372"/>
    </row>
    <row r="20" spans="1:90" ht="27.75" customHeight="1" thickTop="1">
      <c r="A20" s="1604" t="s">
        <v>1200</v>
      </c>
      <c r="B20" s="1605"/>
      <c r="C20" s="1605"/>
      <c r="D20" s="1605"/>
      <c r="E20" s="1605"/>
      <c r="F20" s="1605"/>
      <c r="G20" s="1605"/>
      <c r="H20" s="1605"/>
      <c r="I20" s="1605"/>
      <c r="J20" s="1605"/>
      <c r="K20" s="1605"/>
      <c r="L20" s="1605"/>
      <c r="M20" s="1605"/>
      <c r="N20" s="1605"/>
      <c r="O20" s="1605"/>
      <c r="P20" s="1605"/>
      <c r="Q20" s="1605"/>
      <c r="R20" s="1606"/>
      <c r="S20" s="1604" t="s">
        <v>1200</v>
      </c>
      <c r="T20" s="1605"/>
      <c r="U20" s="1605"/>
      <c r="V20" s="1605"/>
      <c r="W20" s="1605"/>
      <c r="X20" s="1605"/>
      <c r="Y20" s="1605"/>
      <c r="Z20" s="1605"/>
      <c r="AA20" s="1605"/>
      <c r="AB20" s="1605"/>
      <c r="AC20" s="1605"/>
      <c r="AD20" s="1605"/>
      <c r="AE20" s="1605"/>
      <c r="AF20" s="1605"/>
      <c r="AG20" s="1605"/>
      <c r="AH20" s="1605"/>
      <c r="AI20" s="1605"/>
      <c r="AJ20" s="1606"/>
      <c r="AK20" s="1604" t="s">
        <v>1200</v>
      </c>
      <c r="AL20" s="1605"/>
      <c r="AM20" s="1605"/>
      <c r="AN20" s="1605"/>
      <c r="AO20" s="1605"/>
      <c r="AP20" s="1605"/>
      <c r="AQ20" s="1605"/>
      <c r="AR20" s="1605"/>
      <c r="AS20" s="1605"/>
      <c r="AT20" s="1605"/>
      <c r="AU20" s="1605"/>
      <c r="AV20" s="1605"/>
      <c r="AW20" s="1605"/>
      <c r="AX20" s="1605"/>
      <c r="AY20" s="1605"/>
      <c r="AZ20" s="1605"/>
      <c r="BA20" s="1605"/>
      <c r="BB20" s="1606"/>
      <c r="BC20" s="1604" t="s">
        <v>1200</v>
      </c>
      <c r="BD20" s="1605"/>
      <c r="BE20" s="1605"/>
      <c r="BF20" s="1605"/>
      <c r="BG20" s="1605"/>
      <c r="BH20" s="1605"/>
      <c r="BI20" s="1605"/>
      <c r="BJ20" s="1605"/>
      <c r="BK20" s="1605"/>
      <c r="BL20" s="1605"/>
      <c r="BM20" s="1605"/>
      <c r="BN20" s="1605"/>
      <c r="BO20" s="1605"/>
      <c r="BP20" s="1605"/>
      <c r="BQ20" s="1605"/>
      <c r="BR20" s="1605"/>
      <c r="BS20" s="1605"/>
      <c r="BT20" s="1606"/>
      <c r="BU20" s="1604" t="s">
        <v>1200</v>
      </c>
      <c r="BV20" s="1605"/>
      <c r="BW20" s="1605"/>
      <c r="BX20" s="1605"/>
      <c r="BY20" s="1605"/>
      <c r="BZ20" s="1605"/>
      <c r="CA20" s="1605"/>
      <c r="CB20" s="1605"/>
      <c r="CC20" s="1605"/>
      <c r="CD20" s="1605"/>
      <c r="CE20" s="1605"/>
      <c r="CF20" s="1605"/>
      <c r="CG20" s="1605"/>
      <c r="CH20" s="1605"/>
      <c r="CI20" s="1605"/>
      <c r="CJ20" s="1605"/>
      <c r="CK20" s="1605"/>
      <c r="CL20" s="1606"/>
    </row>
    <row r="21" spans="1:90" ht="27.75" customHeight="1">
      <c r="A21" s="1580" t="s">
        <v>1201</v>
      </c>
      <c r="B21" s="1521"/>
      <c r="C21" s="1521"/>
      <c r="D21" s="1526"/>
      <c r="E21" s="1516"/>
      <c r="F21" s="1516"/>
      <c r="G21" s="1516"/>
      <c r="H21" s="1553"/>
      <c r="I21" s="1547"/>
      <c r="J21" s="1516"/>
      <c r="K21" s="1516"/>
      <c r="L21" s="1516"/>
      <c r="M21" s="1581"/>
      <c r="N21" s="1547"/>
      <c r="O21" s="1516"/>
      <c r="P21" s="1516"/>
      <c r="Q21" s="1516"/>
      <c r="R21" s="1582"/>
      <c r="S21" s="1580" t="s">
        <v>1201</v>
      </c>
      <c r="T21" s="1521"/>
      <c r="U21" s="1521"/>
      <c r="V21" s="1526"/>
      <c r="W21" s="1516"/>
      <c r="X21" s="1516"/>
      <c r="Y21" s="1516"/>
      <c r="Z21" s="1553"/>
      <c r="AA21" s="1547"/>
      <c r="AB21" s="1516"/>
      <c r="AC21" s="1516"/>
      <c r="AD21" s="1516"/>
      <c r="AE21" s="1581"/>
      <c r="AF21" s="1547"/>
      <c r="AG21" s="1516"/>
      <c r="AH21" s="1516"/>
      <c r="AI21" s="1516"/>
      <c r="AJ21" s="1581"/>
      <c r="AK21" s="1580" t="s">
        <v>1201</v>
      </c>
      <c r="AL21" s="1521"/>
      <c r="AM21" s="1521"/>
      <c r="AN21" s="1526"/>
      <c r="AO21" s="1516"/>
      <c r="AP21" s="1516"/>
      <c r="AQ21" s="1516"/>
      <c r="AR21" s="1553"/>
      <c r="AS21" s="1547"/>
      <c r="AT21" s="1516"/>
      <c r="AU21" s="1516"/>
      <c r="AV21" s="1516"/>
      <c r="AW21" s="1581"/>
      <c r="AX21" s="1547"/>
      <c r="AY21" s="1516"/>
      <c r="AZ21" s="1516"/>
      <c r="BA21" s="1516"/>
      <c r="BB21" s="1582"/>
      <c r="BC21" s="1580" t="s">
        <v>1201</v>
      </c>
      <c r="BD21" s="1521"/>
      <c r="BE21" s="1521"/>
      <c r="BF21" s="1526"/>
      <c r="BG21" s="1516"/>
      <c r="BH21" s="1516"/>
      <c r="BI21" s="1516"/>
      <c r="BJ21" s="1553"/>
      <c r="BK21" s="1547"/>
      <c r="BL21" s="1516"/>
      <c r="BM21" s="1516"/>
      <c r="BN21" s="1516"/>
      <c r="BO21" s="1581"/>
      <c r="BP21" s="1547"/>
      <c r="BQ21" s="1516"/>
      <c r="BR21" s="1516"/>
      <c r="BS21" s="1516"/>
      <c r="BT21" s="1582"/>
      <c r="BU21" s="1580" t="s">
        <v>1201</v>
      </c>
      <c r="BV21" s="1521"/>
      <c r="BW21" s="1521"/>
      <c r="BX21" s="1526"/>
      <c r="BY21" s="1516"/>
      <c r="BZ21" s="1516"/>
      <c r="CA21" s="1516"/>
      <c r="CB21" s="1553"/>
      <c r="CC21" s="1547"/>
      <c r="CD21" s="1516"/>
      <c r="CE21" s="1516"/>
      <c r="CF21" s="1516"/>
      <c r="CG21" s="1581"/>
      <c r="CH21" s="1547"/>
      <c r="CI21" s="1516"/>
      <c r="CJ21" s="1516"/>
      <c r="CK21" s="1516"/>
      <c r="CL21" s="1582"/>
    </row>
    <row r="22" spans="1:90" ht="27.75" customHeight="1">
      <c r="A22" s="1580" t="s">
        <v>1202</v>
      </c>
      <c r="B22" s="1521"/>
      <c r="C22" s="1521"/>
      <c r="D22" s="1526"/>
      <c r="E22" s="1516"/>
      <c r="F22" s="1516"/>
      <c r="G22" s="1516"/>
      <c r="H22" s="1553"/>
      <c r="I22" s="1547"/>
      <c r="J22" s="1516"/>
      <c r="K22" s="1516"/>
      <c r="L22" s="1516"/>
      <c r="M22" s="1581"/>
      <c r="N22" s="1547"/>
      <c r="O22" s="1516"/>
      <c r="P22" s="1516"/>
      <c r="Q22" s="1516"/>
      <c r="R22" s="1582"/>
      <c r="S22" s="1580" t="s">
        <v>1202</v>
      </c>
      <c r="T22" s="1521"/>
      <c r="U22" s="1521"/>
      <c r="V22" s="1526"/>
      <c r="W22" s="1516"/>
      <c r="X22" s="1516"/>
      <c r="Y22" s="1516"/>
      <c r="Z22" s="1553"/>
      <c r="AA22" s="1547"/>
      <c r="AB22" s="1516"/>
      <c r="AC22" s="1516"/>
      <c r="AD22" s="1516"/>
      <c r="AE22" s="1581"/>
      <c r="AF22" s="1547"/>
      <c r="AG22" s="1516"/>
      <c r="AH22" s="1516"/>
      <c r="AI22" s="1516"/>
      <c r="AJ22" s="1582"/>
      <c r="AK22" s="1580" t="s">
        <v>1202</v>
      </c>
      <c r="AL22" s="1521"/>
      <c r="AM22" s="1521"/>
      <c r="AN22" s="1526"/>
      <c r="AO22" s="1516"/>
      <c r="AP22" s="1516"/>
      <c r="AQ22" s="1516"/>
      <c r="AR22" s="1553"/>
      <c r="AS22" s="1547"/>
      <c r="AT22" s="1516"/>
      <c r="AU22" s="1516"/>
      <c r="AV22" s="1516"/>
      <c r="AW22" s="1581"/>
      <c r="AX22" s="1547"/>
      <c r="AY22" s="1516"/>
      <c r="AZ22" s="1516"/>
      <c r="BA22" s="1516"/>
      <c r="BB22" s="1582"/>
      <c r="BC22" s="1580" t="s">
        <v>1202</v>
      </c>
      <c r="BD22" s="1521"/>
      <c r="BE22" s="1521"/>
      <c r="BF22" s="1526"/>
      <c r="BG22" s="1516"/>
      <c r="BH22" s="1516"/>
      <c r="BI22" s="1516"/>
      <c r="BJ22" s="1553"/>
      <c r="BK22" s="1547"/>
      <c r="BL22" s="1516"/>
      <c r="BM22" s="1516"/>
      <c r="BN22" s="1516"/>
      <c r="BO22" s="1581"/>
      <c r="BP22" s="1547"/>
      <c r="BQ22" s="1516"/>
      <c r="BR22" s="1516"/>
      <c r="BS22" s="1516"/>
      <c r="BT22" s="1582"/>
      <c r="BU22" s="1580" t="s">
        <v>1202</v>
      </c>
      <c r="BV22" s="1521"/>
      <c r="BW22" s="1521"/>
      <c r="BX22" s="1526"/>
      <c r="BY22" s="1516"/>
      <c r="BZ22" s="1516"/>
      <c r="CA22" s="1516"/>
      <c r="CB22" s="1553"/>
      <c r="CC22" s="1547"/>
      <c r="CD22" s="1516"/>
      <c r="CE22" s="1516"/>
      <c r="CF22" s="1516"/>
      <c r="CG22" s="1581"/>
      <c r="CH22" s="1547"/>
      <c r="CI22" s="1516"/>
      <c r="CJ22" s="1516"/>
      <c r="CK22" s="1516"/>
      <c r="CL22" s="1582"/>
    </row>
    <row r="23" spans="1:90" ht="27.75" customHeight="1">
      <c r="A23" s="1580" t="s">
        <v>1203</v>
      </c>
      <c r="B23" s="1521"/>
      <c r="C23" s="1521"/>
      <c r="D23" s="1526"/>
      <c r="E23" s="1516"/>
      <c r="F23" s="1516"/>
      <c r="G23" s="1516"/>
      <c r="H23" s="1553"/>
      <c r="I23" s="1547"/>
      <c r="J23" s="1516"/>
      <c r="K23" s="1516"/>
      <c r="L23" s="1516"/>
      <c r="M23" s="1581"/>
      <c r="N23" s="1548"/>
      <c r="O23" s="1516"/>
      <c r="P23" s="1516"/>
      <c r="Q23" s="1516"/>
      <c r="R23" s="1582"/>
      <c r="S23" s="1580" t="s">
        <v>1203</v>
      </c>
      <c r="T23" s="1521"/>
      <c r="U23" s="1521"/>
      <c r="V23" s="1526"/>
      <c r="W23" s="1516"/>
      <c r="X23" s="1516"/>
      <c r="Y23" s="1516"/>
      <c r="Z23" s="1553"/>
      <c r="AA23" s="1547"/>
      <c r="AB23" s="1516"/>
      <c r="AC23" s="1516"/>
      <c r="AD23" s="1516"/>
      <c r="AE23" s="1581"/>
      <c r="AF23" s="1548"/>
      <c r="AG23" s="1516"/>
      <c r="AH23" s="1516"/>
      <c r="AI23" s="1516"/>
      <c r="AJ23" s="1553"/>
      <c r="AK23" s="1580" t="s">
        <v>1203</v>
      </c>
      <c r="AL23" s="1521"/>
      <c r="AM23" s="1521"/>
      <c r="AN23" s="1526"/>
      <c r="AO23" s="1516"/>
      <c r="AP23" s="1516"/>
      <c r="AQ23" s="1516"/>
      <c r="AR23" s="1553"/>
      <c r="AS23" s="1547"/>
      <c r="AT23" s="1516"/>
      <c r="AU23" s="1516"/>
      <c r="AV23" s="1516"/>
      <c r="AW23" s="1581"/>
      <c r="AX23" s="1547"/>
      <c r="AY23" s="1516"/>
      <c r="AZ23" s="1516"/>
      <c r="BA23" s="1516"/>
      <c r="BB23" s="1582"/>
      <c r="BC23" s="1580" t="s">
        <v>1203</v>
      </c>
      <c r="BD23" s="1521"/>
      <c r="BE23" s="1521"/>
      <c r="BF23" s="1526"/>
      <c r="BG23" s="1516"/>
      <c r="BH23" s="1516"/>
      <c r="BI23" s="1516"/>
      <c r="BJ23" s="1553"/>
      <c r="BK23" s="1547"/>
      <c r="BL23" s="1516"/>
      <c r="BM23" s="1516"/>
      <c r="BN23" s="1516"/>
      <c r="BO23" s="1581"/>
      <c r="BP23" s="1547"/>
      <c r="BQ23" s="1516"/>
      <c r="BR23" s="1516"/>
      <c r="BS23" s="1516"/>
      <c r="BT23" s="1582"/>
      <c r="BU23" s="1580" t="s">
        <v>1203</v>
      </c>
      <c r="BV23" s="1521"/>
      <c r="BW23" s="1521"/>
      <c r="BX23" s="1526"/>
      <c r="BY23" s="1516"/>
      <c r="BZ23" s="1516"/>
      <c r="CA23" s="1516"/>
      <c r="CB23" s="1553"/>
      <c r="CC23" s="1547"/>
      <c r="CD23" s="1516"/>
      <c r="CE23" s="1516"/>
      <c r="CF23" s="1516"/>
      <c r="CG23" s="1581"/>
      <c r="CH23" s="1547"/>
      <c r="CI23" s="1516"/>
      <c r="CJ23" s="1516"/>
      <c r="CK23" s="1516"/>
      <c r="CL23" s="1582"/>
    </row>
    <row r="24" spans="1:90" ht="27.75" customHeight="1">
      <c r="A24" s="1580" t="s">
        <v>1204</v>
      </c>
      <c r="B24" s="1521"/>
      <c r="C24" s="1521"/>
      <c r="D24" s="1583"/>
      <c r="E24" s="1515"/>
      <c r="F24" s="1515"/>
      <c r="G24" s="1515"/>
      <c r="H24" s="1568"/>
      <c r="I24" s="1584"/>
      <c r="J24" s="1515"/>
      <c r="K24" s="1515"/>
      <c r="L24" s="1515"/>
      <c r="M24" s="1585"/>
      <c r="N24" s="1584"/>
      <c r="O24" s="1515"/>
      <c r="P24" s="1515"/>
      <c r="Q24" s="1515"/>
      <c r="R24" s="1587"/>
      <c r="S24" s="1580" t="s">
        <v>1204</v>
      </c>
      <c r="T24" s="1521"/>
      <c r="U24" s="1521"/>
      <c r="V24" s="1583"/>
      <c r="W24" s="1515"/>
      <c r="X24" s="1515"/>
      <c r="Y24" s="1515"/>
      <c r="Z24" s="1568"/>
      <c r="AA24" s="1584"/>
      <c r="AB24" s="1515"/>
      <c r="AC24" s="1515"/>
      <c r="AD24" s="1515"/>
      <c r="AE24" s="1585"/>
      <c r="AF24" s="1584"/>
      <c r="AG24" s="1515"/>
      <c r="AH24" s="1515"/>
      <c r="AI24" s="1515"/>
      <c r="AJ24" s="1587"/>
      <c r="AK24" s="1580" t="s">
        <v>1204</v>
      </c>
      <c r="AL24" s="1521"/>
      <c r="AM24" s="1521"/>
      <c r="AN24" s="1583"/>
      <c r="AO24" s="1515"/>
      <c r="AP24" s="1515"/>
      <c r="AQ24" s="1515"/>
      <c r="AR24" s="1568"/>
      <c r="AS24" s="1584"/>
      <c r="AT24" s="1515"/>
      <c r="AU24" s="1515"/>
      <c r="AV24" s="1515"/>
      <c r="AW24" s="1585"/>
      <c r="AX24" s="1584"/>
      <c r="AY24" s="1515"/>
      <c r="AZ24" s="1515"/>
      <c r="BA24" s="1515"/>
      <c r="BB24" s="1587"/>
      <c r="BC24" s="1580" t="s">
        <v>1204</v>
      </c>
      <c r="BD24" s="1521"/>
      <c r="BE24" s="1521"/>
      <c r="BF24" s="1583"/>
      <c r="BG24" s="1515"/>
      <c r="BH24" s="1515"/>
      <c r="BI24" s="1515"/>
      <c r="BJ24" s="1568"/>
      <c r="BK24" s="1584"/>
      <c r="BL24" s="1515"/>
      <c r="BM24" s="1515"/>
      <c r="BN24" s="1515"/>
      <c r="BO24" s="1585"/>
      <c r="BP24" s="1584"/>
      <c r="BQ24" s="1515"/>
      <c r="BR24" s="1515"/>
      <c r="BS24" s="1515"/>
      <c r="BT24" s="1587"/>
      <c r="BU24" s="1580" t="s">
        <v>1204</v>
      </c>
      <c r="BV24" s="1521"/>
      <c r="BW24" s="1521"/>
      <c r="BX24" s="1583"/>
      <c r="BY24" s="1515"/>
      <c r="BZ24" s="1515"/>
      <c r="CA24" s="1515"/>
      <c r="CB24" s="1568"/>
      <c r="CC24" s="1584"/>
      <c r="CD24" s="1515"/>
      <c r="CE24" s="1515"/>
      <c r="CF24" s="1515"/>
      <c r="CG24" s="1585"/>
      <c r="CH24" s="1584"/>
      <c r="CI24" s="1515"/>
      <c r="CJ24" s="1515"/>
      <c r="CK24" s="1515"/>
      <c r="CL24" s="1587"/>
    </row>
    <row r="25" spans="1:90" ht="27.75" customHeight="1">
      <c r="A25" s="141" t="s">
        <v>1205</v>
      </c>
      <c r="B25" s="1521" t="s">
        <v>802</v>
      </c>
      <c r="C25" s="1521"/>
      <c r="D25" s="1620"/>
      <c r="E25" s="1621"/>
      <c r="F25" s="1621"/>
      <c r="G25" s="1621"/>
      <c r="H25" s="257" t="s">
        <v>1206</v>
      </c>
      <c r="I25" s="1623"/>
      <c r="J25" s="1621"/>
      <c r="K25" s="1621"/>
      <c r="L25" s="1621"/>
      <c r="M25" s="512" t="s">
        <v>1206</v>
      </c>
      <c r="N25" s="1623"/>
      <c r="O25" s="1621"/>
      <c r="P25" s="1621"/>
      <c r="Q25" s="1621"/>
      <c r="R25" s="142" t="s">
        <v>1206</v>
      </c>
      <c r="S25" s="141" t="s">
        <v>1205</v>
      </c>
      <c r="T25" s="1521" t="s">
        <v>802</v>
      </c>
      <c r="U25" s="1521"/>
      <c r="V25" s="1620"/>
      <c r="W25" s="1621"/>
      <c r="X25" s="1621"/>
      <c r="Y25" s="1621"/>
      <c r="Z25" s="257" t="s">
        <v>1206</v>
      </c>
      <c r="AA25" s="1623"/>
      <c r="AB25" s="1621"/>
      <c r="AC25" s="1621"/>
      <c r="AD25" s="1621"/>
      <c r="AE25" s="512" t="s">
        <v>1206</v>
      </c>
      <c r="AF25" s="1623"/>
      <c r="AG25" s="1621"/>
      <c r="AH25" s="1621"/>
      <c r="AI25" s="1621"/>
      <c r="AJ25" s="142" t="s">
        <v>1206</v>
      </c>
      <c r="AK25" s="141" t="s">
        <v>1205</v>
      </c>
      <c r="AL25" s="1521" t="s">
        <v>802</v>
      </c>
      <c r="AM25" s="1521"/>
      <c r="AN25" s="1620"/>
      <c r="AO25" s="1621"/>
      <c r="AP25" s="1621"/>
      <c r="AQ25" s="1621"/>
      <c r="AR25" s="257" t="s">
        <v>1206</v>
      </c>
      <c r="AS25" s="1571"/>
      <c r="AT25" s="1570"/>
      <c r="AU25" s="1570"/>
      <c r="AV25" s="1570"/>
      <c r="AW25" s="512" t="s">
        <v>1206</v>
      </c>
      <c r="AX25" s="1571"/>
      <c r="AY25" s="1570"/>
      <c r="AZ25" s="1570"/>
      <c r="BA25" s="1570"/>
      <c r="BB25" s="142" t="s">
        <v>1206</v>
      </c>
      <c r="BC25" s="141" t="s">
        <v>1205</v>
      </c>
      <c r="BD25" s="1521" t="s">
        <v>802</v>
      </c>
      <c r="BE25" s="1521"/>
      <c r="BF25" s="1569"/>
      <c r="BG25" s="1570"/>
      <c r="BH25" s="1570"/>
      <c r="BI25" s="1570"/>
      <c r="BJ25" s="257" t="s">
        <v>1206</v>
      </c>
      <c r="BK25" s="1571"/>
      <c r="BL25" s="1570"/>
      <c r="BM25" s="1570"/>
      <c r="BN25" s="1570"/>
      <c r="BO25" s="512" t="s">
        <v>1206</v>
      </c>
      <c r="BP25" s="1571"/>
      <c r="BQ25" s="1570"/>
      <c r="BR25" s="1570"/>
      <c r="BS25" s="1570"/>
      <c r="BT25" s="142" t="s">
        <v>1206</v>
      </c>
      <c r="BU25" s="141" t="s">
        <v>1205</v>
      </c>
      <c r="BV25" s="1521" t="s">
        <v>802</v>
      </c>
      <c r="BW25" s="1521"/>
      <c r="BX25" s="1569"/>
      <c r="BY25" s="1570"/>
      <c r="BZ25" s="1570"/>
      <c r="CA25" s="1570"/>
      <c r="CB25" s="257" t="s">
        <v>1206</v>
      </c>
      <c r="CC25" s="1571"/>
      <c r="CD25" s="1570"/>
      <c r="CE25" s="1570"/>
      <c r="CF25" s="1570"/>
      <c r="CG25" s="512" t="s">
        <v>1206</v>
      </c>
      <c r="CH25" s="1571"/>
      <c r="CI25" s="1570"/>
      <c r="CJ25" s="1570"/>
      <c r="CK25" s="1570"/>
      <c r="CL25" s="142" t="s">
        <v>1206</v>
      </c>
    </row>
    <row r="26" spans="1:90" ht="27.75" customHeight="1">
      <c r="A26" s="143" t="s">
        <v>1207</v>
      </c>
      <c r="B26" s="1576" t="s">
        <v>1208</v>
      </c>
      <c r="C26" s="1576"/>
      <c r="D26" s="1622"/>
      <c r="E26" s="1619"/>
      <c r="F26" s="1619"/>
      <c r="G26" s="1619"/>
      <c r="H26" s="368" t="s">
        <v>1206</v>
      </c>
      <c r="I26" s="1618"/>
      <c r="J26" s="1619"/>
      <c r="K26" s="1619"/>
      <c r="L26" s="1619"/>
      <c r="M26" s="513" t="s">
        <v>1206</v>
      </c>
      <c r="N26" s="1618"/>
      <c r="O26" s="1619"/>
      <c r="P26" s="1619"/>
      <c r="Q26" s="1619"/>
      <c r="R26" s="144" t="s">
        <v>1206</v>
      </c>
      <c r="S26" s="143" t="s">
        <v>1207</v>
      </c>
      <c r="T26" s="1576" t="s">
        <v>1208</v>
      </c>
      <c r="U26" s="1576"/>
      <c r="V26" s="1622"/>
      <c r="W26" s="1619"/>
      <c r="X26" s="1619"/>
      <c r="Y26" s="1619"/>
      <c r="Z26" s="368" t="s">
        <v>1206</v>
      </c>
      <c r="AA26" s="1618"/>
      <c r="AB26" s="1619"/>
      <c r="AC26" s="1619"/>
      <c r="AD26" s="1619"/>
      <c r="AE26" s="513" t="s">
        <v>1206</v>
      </c>
      <c r="AF26" s="1618"/>
      <c r="AG26" s="1619"/>
      <c r="AH26" s="1619"/>
      <c r="AI26" s="1619"/>
      <c r="AJ26" s="144" t="s">
        <v>1206</v>
      </c>
      <c r="AK26" s="143" t="s">
        <v>1207</v>
      </c>
      <c r="AL26" s="1576" t="s">
        <v>1208</v>
      </c>
      <c r="AM26" s="1576"/>
      <c r="AN26" s="1622"/>
      <c r="AO26" s="1619"/>
      <c r="AP26" s="1619"/>
      <c r="AQ26" s="1619"/>
      <c r="AR26" s="368" t="s">
        <v>1206</v>
      </c>
      <c r="AS26" s="1579"/>
      <c r="AT26" s="1578"/>
      <c r="AU26" s="1578"/>
      <c r="AV26" s="1578"/>
      <c r="AW26" s="513" t="s">
        <v>1209</v>
      </c>
      <c r="AX26" s="1579"/>
      <c r="AY26" s="1578"/>
      <c r="AZ26" s="1578"/>
      <c r="BA26" s="1578"/>
      <c r="BB26" s="144" t="s">
        <v>1209</v>
      </c>
      <c r="BC26" s="143" t="s">
        <v>1207</v>
      </c>
      <c r="BD26" s="1576" t="s">
        <v>1208</v>
      </c>
      <c r="BE26" s="1576"/>
      <c r="BF26" s="1577"/>
      <c r="BG26" s="1578"/>
      <c r="BH26" s="1578"/>
      <c r="BI26" s="1578"/>
      <c r="BJ26" s="368" t="s">
        <v>1209</v>
      </c>
      <c r="BK26" s="1579"/>
      <c r="BL26" s="1578"/>
      <c r="BM26" s="1578"/>
      <c r="BN26" s="1578"/>
      <c r="BO26" s="513" t="s">
        <v>1209</v>
      </c>
      <c r="BP26" s="1579"/>
      <c r="BQ26" s="1578"/>
      <c r="BR26" s="1578"/>
      <c r="BS26" s="1578"/>
      <c r="BT26" s="144" t="s">
        <v>1209</v>
      </c>
      <c r="BU26" s="143" t="s">
        <v>1207</v>
      </c>
      <c r="BV26" s="1576" t="s">
        <v>1208</v>
      </c>
      <c r="BW26" s="1576"/>
      <c r="BX26" s="1577"/>
      <c r="BY26" s="1578"/>
      <c r="BZ26" s="1578"/>
      <c r="CA26" s="1578"/>
      <c r="CB26" s="368" t="s">
        <v>1209</v>
      </c>
      <c r="CC26" s="1579"/>
      <c r="CD26" s="1578"/>
      <c r="CE26" s="1578"/>
      <c r="CF26" s="1578"/>
      <c r="CG26" s="513" t="s">
        <v>1209</v>
      </c>
      <c r="CH26" s="1579"/>
      <c r="CI26" s="1578"/>
      <c r="CJ26" s="1578"/>
      <c r="CK26" s="1578"/>
      <c r="CL26" s="144" t="s">
        <v>1209</v>
      </c>
    </row>
    <row r="27" spans="1:90" ht="27.75" customHeight="1">
      <c r="A27" s="143" t="s">
        <v>1210</v>
      </c>
      <c r="B27" s="1568" t="s">
        <v>804</v>
      </c>
      <c r="C27" s="1521"/>
      <c r="D27" s="1620"/>
      <c r="E27" s="1621"/>
      <c r="F27" s="1621"/>
      <c r="G27" s="1621"/>
      <c r="H27" s="257" t="s">
        <v>1206</v>
      </c>
      <c r="I27" s="1623"/>
      <c r="J27" s="1621"/>
      <c r="K27" s="1621"/>
      <c r="L27" s="1621"/>
      <c r="M27" s="512" t="s">
        <v>1206</v>
      </c>
      <c r="N27" s="1623"/>
      <c r="O27" s="1621"/>
      <c r="P27" s="1621"/>
      <c r="Q27" s="1621"/>
      <c r="R27" s="142" t="s">
        <v>1206</v>
      </c>
      <c r="S27" s="143" t="s">
        <v>1210</v>
      </c>
      <c r="T27" s="1568" t="s">
        <v>804</v>
      </c>
      <c r="U27" s="1521"/>
      <c r="V27" s="1620"/>
      <c r="W27" s="1621"/>
      <c r="X27" s="1621"/>
      <c r="Y27" s="1621"/>
      <c r="Z27" s="257" t="s">
        <v>1206</v>
      </c>
      <c r="AA27" s="1623"/>
      <c r="AB27" s="1621"/>
      <c r="AC27" s="1621"/>
      <c r="AD27" s="1621"/>
      <c r="AE27" s="512" t="s">
        <v>1206</v>
      </c>
      <c r="AF27" s="1623"/>
      <c r="AG27" s="1621"/>
      <c r="AH27" s="1621"/>
      <c r="AI27" s="1621"/>
      <c r="AJ27" s="142" t="s">
        <v>1206</v>
      </c>
      <c r="AK27" s="143" t="s">
        <v>1210</v>
      </c>
      <c r="AL27" s="1568" t="s">
        <v>804</v>
      </c>
      <c r="AM27" s="1521"/>
      <c r="AN27" s="1620"/>
      <c r="AO27" s="1621"/>
      <c r="AP27" s="1621"/>
      <c r="AQ27" s="1621"/>
      <c r="AR27" s="257" t="s">
        <v>1206</v>
      </c>
      <c r="AS27" s="1571"/>
      <c r="AT27" s="1570"/>
      <c r="AU27" s="1570"/>
      <c r="AV27" s="1570"/>
      <c r="AW27" s="512" t="s">
        <v>214</v>
      </c>
      <c r="AX27" s="1571"/>
      <c r="AY27" s="1570"/>
      <c r="AZ27" s="1570"/>
      <c r="BA27" s="1570"/>
      <c r="BB27" s="142" t="s">
        <v>214</v>
      </c>
      <c r="BC27" s="143" t="s">
        <v>1210</v>
      </c>
      <c r="BD27" s="1568" t="s">
        <v>804</v>
      </c>
      <c r="BE27" s="1521"/>
      <c r="BF27" s="1569"/>
      <c r="BG27" s="1570"/>
      <c r="BH27" s="1570"/>
      <c r="BI27" s="1570"/>
      <c r="BJ27" s="257" t="s">
        <v>214</v>
      </c>
      <c r="BK27" s="1571"/>
      <c r="BL27" s="1570"/>
      <c r="BM27" s="1570"/>
      <c r="BN27" s="1570"/>
      <c r="BO27" s="512" t="s">
        <v>214</v>
      </c>
      <c r="BP27" s="1571"/>
      <c r="BQ27" s="1570"/>
      <c r="BR27" s="1570"/>
      <c r="BS27" s="1570"/>
      <c r="BT27" s="142" t="s">
        <v>214</v>
      </c>
      <c r="BU27" s="143" t="s">
        <v>1210</v>
      </c>
      <c r="BV27" s="1568" t="s">
        <v>804</v>
      </c>
      <c r="BW27" s="1521"/>
      <c r="BX27" s="1569"/>
      <c r="BY27" s="1570"/>
      <c r="BZ27" s="1570"/>
      <c r="CA27" s="1570"/>
      <c r="CB27" s="257" t="s">
        <v>214</v>
      </c>
      <c r="CC27" s="1571"/>
      <c r="CD27" s="1570"/>
      <c r="CE27" s="1570"/>
      <c r="CF27" s="1570"/>
      <c r="CG27" s="512" t="s">
        <v>214</v>
      </c>
      <c r="CH27" s="1571"/>
      <c r="CI27" s="1570"/>
      <c r="CJ27" s="1570"/>
      <c r="CK27" s="1570"/>
      <c r="CL27" s="142" t="s">
        <v>214</v>
      </c>
    </row>
    <row r="28" spans="1:90" ht="27.75" customHeight="1">
      <c r="A28" s="143" t="s">
        <v>1207</v>
      </c>
      <c r="B28" s="1572" t="s">
        <v>1211</v>
      </c>
      <c r="C28" s="1573"/>
      <c r="D28" s="1574"/>
      <c r="E28" s="1513"/>
      <c r="F28" s="1513"/>
      <c r="G28" s="1513"/>
      <c r="H28" s="492" t="s">
        <v>1206</v>
      </c>
      <c r="I28" s="1575"/>
      <c r="J28" s="1513"/>
      <c r="K28" s="1513"/>
      <c r="L28" s="1513"/>
      <c r="M28" s="491" t="s">
        <v>1206</v>
      </c>
      <c r="N28" s="1575"/>
      <c r="O28" s="1513"/>
      <c r="P28" s="1513"/>
      <c r="Q28" s="1513"/>
      <c r="R28" s="146" t="s">
        <v>1206</v>
      </c>
      <c r="S28" s="143" t="s">
        <v>1207</v>
      </c>
      <c r="T28" s="1572" t="s">
        <v>1211</v>
      </c>
      <c r="U28" s="1573"/>
      <c r="V28" s="1574"/>
      <c r="W28" s="1513"/>
      <c r="X28" s="1513"/>
      <c r="Y28" s="1513"/>
      <c r="Z28" s="492" t="s">
        <v>1206</v>
      </c>
      <c r="AA28" s="1575"/>
      <c r="AB28" s="1513"/>
      <c r="AC28" s="1513"/>
      <c r="AD28" s="1513"/>
      <c r="AE28" s="491" t="s">
        <v>1206</v>
      </c>
      <c r="AF28" s="1575"/>
      <c r="AG28" s="1513"/>
      <c r="AH28" s="1513"/>
      <c r="AI28" s="1513"/>
      <c r="AJ28" s="146" t="s">
        <v>1206</v>
      </c>
      <c r="AK28" s="143" t="s">
        <v>1207</v>
      </c>
      <c r="AL28" s="1572" t="s">
        <v>1211</v>
      </c>
      <c r="AM28" s="1573"/>
      <c r="AN28" s="1574"/>
      <c r="AO28" s="1513"/>
      <c r="AP28" s="1513"/>
      <c r="AQ28" s="1513"/>
      <c r="AR28" s="492" t="s">
        <v>1206</v>
      </c>
      <c r="AS28" s="1575"/>
      <c r="AT28" s="1513"/>
      <c r="AU28" s="1513"/>
      <c r="AV28" s="1513"/>
      <c r="AW28" s="491" t="s">
        <v>1212</v>
      </c>
      <c r="AX28" s="1575"/>
      <c r="AY28" s="1513"/>
      <c r="AZ28" s="1513"/>
      <c r="BA28" s="1513"/>
      <c r="BB28" s="146" t="s">
        <v>1212</v>
      </c>
      <c r="BC28" s="143" t="s">
        <v>1207</v>
      </c>
      <c r="BD28" s="1572" t="s">
        <v>1211</v>
      </c>
      <c r="BE28" s="1573"/>
      <c r="BF28" s="1574"/>
      <c r="BG28" s="1513"/>
      <c r="BH28" s="1513"/>
      <c r="BI28" s="1513"/>
      <c r="BJ28" s="492" t="s">
        <v>1212</v>
      </c>
      <c r="BK28" s="1575"/>
      <c r="BL28" s="1513"/>
      <c r="BM28" s="1513"/>
      <c r="BN28" s="1513"/>
      <c r="BO28" s="491" t="s">
        <v>1212</v>
      </c>
      <c r="BP28" s="1575"/>
      <c r="BQ28" s="1513"/>
      <c r="BR28" s="1513"/>
      <c r="BS28" s="1513"/>
      <c r="BT28" s="146" t="s">
        <v>1212</v>
      </c>
      <c r="BU28" s="143" t="s">
        <v>1207</v>
      </c>
      <c r="BV28" s="1572" t="s">
        <v>1211</v>
      </c>
      <c r="BW28" s="1573"/>
      <c r="BX28" s="1574"/>
      <c r="BY28" s="1513"/>
      <c r="BZ28" s="1513"/>
      <c r="CA28" s="1513"/>
      <c r="CB28" s="492" t="s">
        <v>1212</v>
      </c>
      <c r="CC28" s="1575"/>
      <c r="CD28" s="1513"/>
      <c r="CE28" s="1513"/>
      <c r="CF28" s="1513"/>
      <c r="CG28" s="491" t="s">
        <v>1212</v>
      </c>
      <c r="CH28" s="1575"/>
      <c r="CI28" s="1513"/>
      <c r="CJ28" s="1513"/>
      <c r="CK28" s="1513"/>
      <c r="CL28" s="146" t="s">
        <v>1212</v>
      </c>
    </row>
    <row r="29" spans="1:90" ht="27.75" customHeight="1">
      <c r="A29" s="1557" t="s">
        <v>886</v>
      </c>
      <c r="B29" s="1312"/>
      <c r="C29" s="1312"/>
      <c r="D29" s="1558" t="s">
        <v>1213</v>
      </c>
      <c r="E29" s="1555"/>
      <c r="F29" s="1555" t="s">
        <v>1214</v>
      </c>
      <c r="G29" s="1555"/>
      <c r="H29" s="1559"/>
      <c r="I29" s="1560" t="s">
        <v>1213</v>
      </c>
      <c r="J29" s="1555"/>
      <c r="K29" s="1555" t="s">
        <v>1214</v>
      </c>
      <c r="L29" s="1555"/>
      <c r="M29" s="1556"/>
      <c r="N29" s="1560" t="s">
        <v>1213</v>
      </c>
      <c r="O29" s="1555"/>
      <c r="P29" s="1555" t="s">
        <v>1214</v>
      </c>
      <c r="Q29" s="1555"/>
      <c r="R29" s="1607"/>
      <c r="S29" s="1557" t="s">
        <v>886</v>
      </c>
      <c r="T29" s="1312"/>
      <c r="U29" s="1312"/>
      <c r="V29" s="1558" t="s">
        <v>1213</v>
      </c>
      <c r="W29" s="1555"/>
      <c r="X29" s="1555" t="s">
        <v>1214</v>
      </c>
      <c r="Y29" s="1555"/>
      <c r="Z29" s="1559"/>
      <c r="AA29" s="1560" t="s">
        <v>1213</v>
      </c>
      <c r="AB29" s="1555"/>
      <c r="AC29" s="1555" t="s">
        <v>1214</v>
      </c>
      <c r="AD29" s="1555"/>
      <c r="AE29" s="1556"/>
      <c r="AF29" s="1560" t="s">
        <v>1213</v>
      </c>
      <c r="AG29" s="1555"/>
      <c r="AH29" s="1555" t="s">
        <v>1214</v>
      </c>
      <c r="AI29" s="1555"/>
      <c r="AJ29" s="1607"/>
      <c r="AK29" s="1557" t="s">
        <v>886</v>
      </c>
      <c r="AL29" s="1312"/>
      <c r="AM29" s="1312"/>
      <c r="AN29" s="1558" t="s">
        <v>1213</v>
      </c>
      <c r="AO29" s="1555"/>
      <c r="AP29" s="1555" t="s">
        <v>1214</v>
      </c>
      <c r="AQ29" s="1555"/>
      <c r="AR29" s="1559"/>
      <c r="AS29" s="1560" t="s">
        <v>1213</v>
      </c>
      <c r="AT29" s="1555"/>
      <c r="AU29" s="1555" t="s">
        <v>1214</v>
      </c>
      <c r="AV29" s="1555"/>
      <c r="AW29" s="1556"/>
      <c r="AX29" s="1560" t="s">
        <v>1213</v>
      </c>
      <c r="AY29" s="1555"/>
      <c r="AZ29" s="1555" t="s">
        <v>1214</v>
      </c>
      <c r="BA29" s="1555"/>
      <c r="BB29" s="1607"/>
      <c r="BC29" s="1557" t="s">
        <v>886</v>
      </c>
      <c r="BD29" s="1312"/>
      <c r="BE29" s="1312"/>
      <c r="BF29" s="1558" t="s">
        <v>1213</v>
      </c>
      <c r="BG29" s="1555"/>
      <c r="BH29" s="1555" t="s">
        <v>1214</v>
      </c>
      <c r="BI29" s="1555"/>
      <c r="BJ29" s="1559"/>
      <c r="BK29" s="1560" t="s">
        <v>1213</v>
      </c>
      <c r="BL29" s="1555"/>
      <c r="BM29" s="1555" t="s">
        <v>1214</v>
      </c>
      <c r="BN29" s="1555"/>
      <c r="BO29" s="1556"/>
      <c r="BP29" s="1560" t="s">
        <v>1213</v>
      </c>
      <c r="BQ29" s="1555"/>
      <c r="BR29" s="1555" t="s">
        <v>1214</v>
      </c>
      <c r="BS29" s="1555"/>
      <c r="BT29" s="1607"/>
      <c r="BU29" s="1557" t="s">
        <v>886</v>
      </c>
      <c r="BV29" s="1312"/>
      <c r="BW29" s="1312"/>
      <c r="BX29" s="1558" t="s">
        <v>1213</v>
      </c>
      <c r="BY29" s="1555"/>
      <c r="BZ29" s="1555" t="s">
        <v>1214</v>
      </c>
      <c r="CA29" s="1555"/>
      <c r="CB29" s="1559"/>
      <c r="CC29" s="1560" t="s">
        <v>1213</v>
      </c>
      <c r="CD29" s="1555"/>
      <c r="CE29" s="1555" t="s">
        <v>1214</v>
      </c>
      <c r="CF29" s="1555"/>
      <c r="CG29" s="1556"/>
      <c r="CH29" s="1560" t="s">
        <v>1213</v>
      </c>
      <c r="CI29" s="1555"/>
      <c r="CJ29" s="1555" t="s">
        <v>1214</v>
      </c>
      <c r="CK29" s="1555"/>
      <c r="CL29" s="1607"/>
    </row>
    <row r="30" spans="1:90" ht="27.75" customHeight="1">
      <c r="A30" s="1561" t="s">
        <v>1197</v>
      </c>
      <c r="B30" s="1562"/>
      <c r="C30" s="148" t="s">
        <v>889</v>
      </c>
      <c r="D30" s="1563"/>
      <c r="E30" s="1564"/>
      <c r="F30" s="148">
        <v>60</v>
      </c>
      <c r="G30" s="373" t="s">
        <v>1044</v>
      </c>
      <c r="H30" s="374">
        <v>80</v>
      </c>
      <c r="I30" s="1565"/>
      <c r="J30" s="1564"/>
      <c r="K30" s="148">
        <v>60</v>
      </c>
      <c r="L30" s="373" t="s">
        <v>1044</v>
      </c>
      <c r="M30" s="374">
        <v>80</v>
      </c>
      <c r="N30" s="1565"/>
      <c r="O30" s="1564"/>
      <c r="P30" s="148">
        <v>60</v>
      </c>
      <c r="Q30" s="373" t="s">
        <v>1044</v>
      </c>
      <c r="R30" s="575">
        <v>80</v>
      </c>
      <c r="S30" s="1561" t="s">
        <v>1197</v>
      </c>
      <c r="T30" s="1562"/>
      <c r="U30" s="148" t="s">
        <v>889</v>
      </c>
      <c r="V30" s="1563"/>
      <c r="W30" s="1564"/>
      <c r="X30" s="148">
        <v>60</v>
      </c>
      <c r="Y30" s="373" t="s">
        <v>1044</v>
      </c>
      <c r="Z30" s="374">
        <v>80</v>
      </c>
      <c r="AA30" s="1565"/>
      <c r="AB30" s="1564"/>
      <c r="AC30" s="148">
        <v>60</v>
      </c>
      <c r="AD30" s="373" t="s">
        <v>1044</v>
      </c>
      <c r="AE30" s="374">
        <v>80</v>
      </c>
      <c r="AF30" s="1565"/>
      <c r="AG30" s="1564"/>
      <c r="AH30" s="148">
        <v>60</v>
      </c>
      <c r="AI30" s="373" t="s">
        <v>1044</v>
      </c>
      <c r="AJ30" s="575">
        <v>80</v>
      </c>
      <c r="AK30" s="1561" t="s">
        <v>1197</v>
      </c>
      <c r="AL30" s="1562"/>
      <c r="AM30" s="148" t="s">
        <v>889</v>
      </c>
      <c r="AN30" s="1563"/>
      <c r="AO30" s="1564"/>
      <c r="AP30" s="148">
        <v>60</v>
      </c>
      <c r="AQ30" s="373" t="s">
        <v>1044</v>
      </c>
      <c r="AR30" s="374">
        <v>80</v>
      </c>
      <c r="AS30" s="1565"/>
      <c r="AT30" s="1564"/>
      <c r="AU30" s="148">
        <v>60</v>
      </c>
      <c r="AV30" s="373" t="s">
        <v>807</v>
      </c>
      <c r="AW30" s="374">
        <v>80</v>
      </c>
      <c r="AX30" s="1565"/>
      <c r="AY30" s="1564"/>
      <c r="AZ30" s="148">
        <v>60</v>
      </c>
      <c r="BA30" s="373" t="s">
        <v>807</v>
      </c>
      <c r="BB30" s="575">
        <v>80</v>
      </c>
      <c r="BC30" s="1561" t="s">
        <v>1197</v>
      </c>
      <c r="BD30" s="1562"/>
      <c r="BE30" s="148" t="s">
        <v>889</v>
      </c>
      <c r="BF30" s="1563"/>
      <c r="BG30" s="1564"/>
      <c r="BH30" s="148">
        <v>60</v>
      </c>
      <c r="BI30" s="373" t="s">
        <v>807</v>
      </c>
      <c r="BJ30" s="374">
        <v>80</v>
      </c>
      <c r="BK30" s="1565"/>
      <c r="BL30" s="1564"/>
      <c r="BM30" s="148">
        <v>60</v>
      </c>
      <c r="BN30" s="373" t="s">
        <v>807</v>
      </c>
      <c r="BO30" s="374">
        <v>80</v>
      </c>
      <c r="BP30" s="1565"/>
      <c r="BQ30" s="1564"/>
      <c r="BR30" s="148">
        <v>60</v>
      </c>
      <c r="BS30" s="373" t="s">
        <v>807</v>
      </c>
      <c r="BT30" s="575">
        <v>80</v>
      </c>
      <c r="BU30" s="1561" t="s">
        <v>1197</v>
      </c>
      <c r="BV30" s="1562"/>
      <c r="BW30" s="148" t="s">
        <v>889</v>
      </c>
      <c r="BX30" s="1563"/>
      <c r="BY30" s="1564"/>
      <c r="BZ30" s="148">
        <v>60</v>
      </c>
      <c r="CA30" s="373" t="s">
        <v>807</v>
      </c>
      <c r="CB30" s="374">
        <v>80</v>
      </c>
      <c r="CC30" s="1565"/>
      <c r="CD30" s="1564"/>
      <c r="CE30" s="148">
        <v>60</v>
      </c>
      <c r="CF30" s="373" t="s">
        <v>807</v>
      </c>
      <c r="CG30" s="374">
        <v>80</v>
      </c>
      <c r="CH30" s="1565"/>
      <c r="CI30" s="1564"/>
      <c r="CJ30" s="148">
        <v>60</v>
      </c>
      <c r="CK30" s="373" t="s">
        <v>807</v>
      </c>
      <c r="CL30" s="575">
        <v>80</v>
      </c>
    </row>
    <row r="31" spans="1:90" ht="27.75" customHeight="1">
      <c r="A31" s="1514" t="s">
        <v>711</v>
      </c>
      <c r="B31" s="1515"/>
      <c r="C31" s="145" t="s">
        <v>891</v>
      </c>
      <c r="D31" s="1526"/>
      <c r="E31" s="1516"/>
      <c r="F31" s="460">
        <v>44</v>
      </c>
      <c r="G31" s="257" t="s">
        <v>1044</v>
      </c>
      <c r="H31" s="511">
        <v>52</v>
      </c>
      <c r="I31" s="1547"/>
      <c r="J31" s="1516"/>
      <c r="K31" s="460">
        <v>44</v>
      </c>
      <c r="L31" s="257" t="s">
        <v>1044</v>
      </c>
      <c r="M31" s="511">
        <v>52</v>
      </c>
      <c r="N31" s="1547"/>
      <c r="O31" s="1516"/>
      <c r="P31" s="460">
        <v>44</v>
      </c>
      <c r="Q31" s="257" t="s">
        <v>1044</v>
      </c>
      <c r="R31" s="461">
        <v>52</v>
      </c>
      <c r="S31" s="1514" t="s">
        <v>711</v>
      </c>
      <c r="T31" s="1515"/>
      <c r="U31" s="145" t="s">
        <v>891</v>
      </c>
      <c r="V31" s="1526"/>
      <c r="W31" s="1516"/>
      <c r="X31" s="460">
        <v>44</v>
      </c>
      <c r="Y31" s="257" t="s">
        <v>1044</v>
      </c>
      <c r="Z31" s="511">
        <v>52</v>
      </c>
      <c r="AA31" s="1547"/>
      <c r="AB31" s="1516"/>
      <c r="AC31" s="460">
        <v>44</v>
      </c>
      <c r="AD31" s="257" t="s">
        <v>1044</v>
      </c>
      <c r="AE31" s="511">
        <v>52</v>
      </c>
      <c r="AF31" s="1547"/>
      <c r="AG31" s="1516"/>
      <c r="AH31" s="460">
        <v>44</v>
      </c>
      <c r="AI31" s="257" t="s">
        <v>1044</v>
      </c>
      <c r="AJ31" s="461">
        <v>52</v>
      </c>
      <c r="AK31" s="1514" t="s">
        <v>711</v>
      </c>
      <c r="AL31" s="1515"/>
      <c r="AM31" s="145" t="s">
        <v>891</v>
      </c>
      <c r="AN31" s="1526"/>
      <c r="AO31" s="1516"/>
      <c r="AP31" s="460">
        <v>44</v>
      </c>
      <c r="AQ31" s="257" t="s">
        <v>1044</v>
      </c>
      <c r="AR31" s="511">
        <v>52</v>
      </c>
      <c r="AS31" s="1547"/>
      <c r="AT31" s="1516"/>
      <c r="AU31" s="460">
        <v>44</v>
      </c>
      <c r="AV31" s="257" t="s">
        <v>807</v>
      </c>
      <c r="AW31" s="511">
        <v>52</v>
      </c>
      <c r="AX31" s="1547"/>
      <c r="AY31" s="1516"/>
      <c r="AZ31" s="460">
        <v>44</v>
      </c>
      <c r="BA31" s="257" t="s">
        <v>807</v>
      </c>
      <c r="BB31" s="461">
        <v>52</v>
      </c>
      <c r="BC31" s="1514" t="s">
        <v>711</v>
      </c>
      <c r="BD31" s="1515"/>
      <c r="BE31" s="145" t="s">
        <v>891</v>
      </c>
      <c r="BF31" s="1526"/>
      <c r="BG31" s="1516"/>
      <c r="BH31" s="460">
        <v>44</v>
      </c>
      <c r="BI31" s="257" t="s">
        <v>807</v>
      </c>
      <c r="BJ31" s="511">
        <v>52</v>
      </c>
      <c r="BK31" s="1547"/>
      <c r="BL31" s="1516"/>
      <c r="BM31" s="460">
        <v>44</v>
      </c>
      <c r="BN31" s="257" t="s">
        <v>807</v>
      </c>
      <c r="BO31" s="511">
        <v>52</v>
      </c>
      <c r="BP31" s="1547"/>
      <c r="BQ31" s="1516"/>
      <c r="BR31" s="460">
        <v>44</v>
      </c>
      <c r="BS31" s="257" t="s">
        <v>807</v>
      </c>
      <c r="BT31" s="461">
        <v>52</v>
      </c>
      <c r="BU31" s="1514" t="s">
        <v>711</v>
      </c>
      <c r="BV31" s="1515"/>
      <c r="BW31" s="145" t="s">
        <v>891</v>
      </c>
      <c r="BX31" s="1526"/>
      <c r="BY31" s="1516"/>
      <c r="BZ31" s="460">
        <v>44</v>
      </c>
      <c r="CA31" s="257" t="s">
        <v>807</v>
      </c>
      <c r="CB31" s="511">
        <v>52</v>
      </c>
      <c r="CC31" s="1547"/>
      <c r="CD31" s="1516"/>
      <c r="CE31" s="460">
        <v>44</v>
      </c>
      <c r="CF31" s="257" t="s">
        <v>807</v>
      </c>
      <c r="CG31" s="511">
        <v>52</v>
      </c>
      <c r="CH31" s="1547"/>
      <c r="CI31" s="1516"/>
      <c r="CJ31" s="460">
        <v>44</v>
      </c>
      <c r="CK31" s="257" t="s">
        <v>807</v>
      </c>
      <c r="CL31" s="461">
        <v>52</v>
      </c>
    </row>
    <row r="32" spans="1:90" ht="27.75" customHeight="1">
      <c r="A32" s="1514" t="s">
        <v>1215</v>
      </c>
      <c r="B32" s="1515"/>
      <c r="C32" s="145" t="s">
        <v>1216</v>
      </c>
      <c r="D32" s="1526"/>
      <c r="E32" s="1516"/>
      <c r="F32" s="1553" t="s">
        <v>720</v>
      </c>
      <c r="G32" s="1083"/>
      <c r="H32" s="1083"/>
      <c r="I32" s="1547"/>
      <c r="J32" s="1516"/>
      <c r="K32" s="1553" t="s">
        <v>720</v>
      </c>
      <c r="L32" s="1083"/>
      <c r="M32" s="1083"/>
      <c r="N32" s="1547"/>
      <c r="O32" s="1516"/>
      <c r="P32" s="1553" t="s">
        <v>720</v>
      </c>
      <c r="Q32" s="1083"/>
      <c r="R32" s="1608"/>
      <c r="S32" s="1514" t="s">
        <v>1215</v>
      </c>
      <c r="T32" s="1515"/>
      <c r="U32" s="145" t="s">
        <v>1216</v>
      </c>
      <c r="V32" s="1526"/>
      <c r="W32" s="1516"/>
      <c r="X32" s="1553" t="s">
        <v>720</v>
      </c>
      <c r="Y32" s="1083"/>
      <c r="Z32" s="1083"/>
      <c r="AA32" s="1547"/>
      <c r="AB32" s="1516"/>
      <c r="AC32" s="1553" t="s">
        <v>720</v>
      </c>
      <c r="AD32" s="1083"/>
      <c r="AE32" s="1083"/>
      <c r="AF32" s="1547"/>
      <c r="AG32" s="1516"/>
      <c r="AH32" s="1553" t="s">
        <v>720</v>
      </c>
      <c r="AI32" s="1083"/>
      <c r="AJ32" s="1608"/>
      <c r="AK32" s="1514" t="s">
        <v>1215</v>
      </c>
      <c r="AL32" s="1515"/>
      <c r="AM32" s="145" t="s">
        <v>1216</v>
      </c>
      <c r="AN32" s="1526"/>
      <c r="AO32" s="1516"/>
      <c r="AP32" s="1553" t="s">
        <v>720</v>
      </c>
      <c r="AQ32" s="1083"/>
      <c r="AR32" s="1083"/>
      <c r="AS32" s="1547"/>
      <c r="AT32" s="1516"/>
      <c r="AU32" s="1553" t="s">
        <v>720</v>
      </c>
      <c r="AV32" s="1083"/>
      <c r="AW32" s="1083"/>
      <c r="AX32" s="1547"/>
      <c r="AY32" s="1516"/>
      <c r="AZ32" s="1553" t="s">
        <v>720</v>
      </c>
      <c r="BA32" s="1083"/>
      <c r="BB32" s="1608"/>
      <c r="BC32" s="1514" t="s">
        <v>1215</v>
      </c>
      <c r="BD32" s="1515"/>
      <c r="BE32" s="145" t="s">
        <v>1216</v>
      </c>
      <c r="BF32" s="1526"/>
      <c r="BG32" s="1516"/>
      <c r="BH32" s="1553" t="s">
        <v>720</v>
      </c>
      <c r="BI32" s="1083"/>
      <c r="BJ32" s="1083"/>
      <c r="BK32" s="1547"/>
      <c r="BL32" s="1516"/>
      <c r="BM32" s="1553" t="s">
        <v>720</v>
      </c>
      <c r="BN32" s="1083"/>
      <c r="BO32" s="1083"/>
      <c r="BP32" s="1547"/>
      <c r="BQ32" s="1516"/>
      <c r="BR32" s="1553" t="s">
        <v>720</v>
      </c>
      <c r="BS32" s="1083"/>
      <c r="BT32" s="1608"/>
      <c r="BU32" s="1514" t="s">
        <v>1215</v>
      </c>
      <c r="BV32" s="1515"/>
      <c r="BW32" s="145" t="s">
        <v>1216</v>
      </c>
      <c r="BX32" s="1526"/>
      <c r="BY32" s="1516"/>
      <c r="BZ32" s="1553" t="s">
        <v>720</v>
      </c>
      <c r="CA32" s="1083"/>
      <c r="CB32" s="1083"/>
      <c r="CC32" s="1547"/>
      <c r="CD32" s="1516"/>
      <c r="CE32" s="1553" t="s">
        <v>720</v>
      </c>
      <c r="CF32" s="1083"/>
      <c r="CG32" s="1083"/>
      <c r="CH32" s="1547"/>
      <c r="CI32" s="1516"/>
      <c r="CJ32" s="1553" t="s">
        <v>720</v>
      </c>
      <c r="CK32" s="1083"/>
      <c r="CL32" s="1608"/>
    </row>
    <row r="33" spans="1:90" ht="27.75" customHeight="1">
      <c r="A33" s="1551" t="s">
        <v>1101</v>
      </c>
      <c r="B33" s="1552"/>
      <c r="C33" s="371" t="s">
        <v>932</v>
      </c>
      <c r="D33" s="1526"/>
      <c r="E33" s="1516"/>
      <c r="F33" s="1553" t="s">
        <v>437</v>
      </c>
      <c r="G33" s="1083"/>
      <c r="H33" s="1083"/>
      <c r="I33" s="1547"/>
      <c r="J33" s="1516"/>
      <c r="K33" s="1553" t="s">
        <v>437</v>
      </c>
      <c r="L33" s="1083"/>
      <c r="M33" s="1083"/>
      <c r="N33" s="1547"/>
      <c r="O33" s="1516"/>
      <c r="P33" s="1553" t="s">
        <v>437</v>
      </c>
      <c r="Q33" s="1083"/>
      <c r="R33" s="1608"/>
      <c r="S33" s="1551" t="s">
        <v>1101</v>
      </c>
      <c r="T33" s="1552"/>
      <c r="U33" s="371" t="s">
        <v>932</v>
      </c>
      <c r="V33" s="1526"/>
      <c r="W33" s="1516"/>
      <c r="X33" s="1553" t="s">
        <v>437</v>
      </c>
      <c r="Y33" s="1083"/>
      <c r="Z33" s="1083"/>
      <c r="AA33" s="1547"/>
      <c r="AB33" s="1516"/>
      <c r="AC33" s="1553" t="s">
        <v>437</v>
      </c>
      <c r="AD33" s="1083"/>
      <c r="AE33" s="1083"/>
      <c r="AF33" s="1547"/>
      <c r="AG33" s="1516"/>
      <c r="AH33" s="1553" t="s">
        <v>437</v>
      </c>
      <c r="AI33" s="1083"/>
      <c r="AJ33" s="1608"/>
      <c r="AK33" s="1551" t="s">
        <v>1101</v>
      </c>
      <c r="AL33" s="1552"/>
      <c r="AM33" s="371" t="s">
        <v>932</v>
      </c>
      <c r="AN33" s="1526"/>
      <c r="AO33" s="1516"/>
      <c r="AP33" s="1553" t="s">
        <v>437</v>
      </c>
      <c r="AQ33" s="1083"/>
      <c r="AR33" s="1083"/>
      <c r="AS33" s="1547"/>
      <c r="AT33" s="1516"/>
      <c r="AU33" s="1553" t="s">
        <v>437</v>
      </c>
      <c r="AV33" s="1083"/>
      <c r="AW33" s="1083"/>
      <c r="AX33" s="1547"/>
      <c r="AY33" s="1516"/>
      <c r="AZ33" s="1553" t="s">
        <v>437</v>
      </c>
      <c r="BA33" s="1083"/>
      <c r="BB33" s="1608"/>
      <c r="BC33" s="1551" t="s">
        <v>1101</v>
      </c>
      <c r="BD33" s="1552"/>
      <c r="BE33" s="371" t="s">
        <v>932</v>
      </c>
      <c r="BF33" s="1526"/>
      <c r="BG33" s="1516"/>
      <c r="BH33" s="1553" t="s">
        <v>437</v>
      </c>
      <c r="BI33" s="1083"/>
      <c r="BJ33" s="1083"/>
      <c r="BK33" s="1547"/>
      <c r="BL33" s="1516"/>
      <c r="BM33" s="1553" t="s">
        <v>437</v>
      </c>
      <c r="BN33" s="1083"/>
      <c r="BO33" s="1083"/>
      <c r="BP33" s="1547"/>
      <c r="BQ33" s="1516"/>
      <c r="BR33" s="1553" t="s">
        <v>437</v>
      </c>
      <c r="BS33" s="1083"/>
      <c r="BT33" s="1608"/>
      <c r="BU33" s="1551" t="s">
        <v>1101</v>
      </c>
      <c r="BV33" s="1552"/>
      <c r="BW33" s="371" t="s">
        <v>932</v>
      </c>
      <c r="BX33" s="1526"/>
      <c r="BY33" s="1516"/>
      <c r="BZ33" s="1553" t="s">
        <v>437</v>
      </c>
      <c r="CA33" s="1083"/>
      <c r="CB33" s="1083"/>
      <c r="CC33" s="1547"/>
      <c r="CD33" s="1516"/>
      <c r="CE33" s="1553" t="s">
        <v>437</v>
      </c>
      <c r="CF33" s="1083"/>
      <c r="CG33" s="1083"/>
      <c r="CH33" s="1547"/>
      <c r="CI33" s="1516"/>
      <c r="CJ33" s="1553" t="s">
        <v>437</v>
      </c>
      <c r="CK33" s="1083"/>
      <c r="CL33" s="1608"/>
    </row>
    <row r="34" spans="1:90" ht="27.75" customHeight="1">
      <c r="A34" s="1551" t="s">
        <v>713</v>
      </c>
      <c r="B34" s="1552"/>
      <c r="C34" s="145" t="s">
        <v>891</v>
      </c>
      <c r="D34" s="1526"/>
      <c r="E34" s="1516"/>
      <c r="F34" s="1553" t="s">
        <v>721</v>
      </c>
      <c r="G34" s="1083"/>
      <c r="H34" s="1083"/>
      <c r="I34" s="1547"/>
      <c r="J34" s="1516"/>
      <c r="K34" s="1553" t="s">
        <v>721</v>
      </c>
      <c r="L34" s="1083"/>
      <c r="M34" s="1083"/>
      <c r="N34" s="1547"/>
      <c r="O34" s="1516"/>
      <c r="P34" s="1553" t="s">
        <v>721</v>
      </c>
      <c r="Q34" s="1083"/>
      <c r="R34" s="1608"/>
      <c r="S34" s="1551" t="s">
        <v>713</v>
      </c>
      <c r="T34" s="1552"/>
      <c r="U34" s="145" t="s">
        <v>891</v>
      </c>
      <c r="V34" s="1526"/>
      <c r="W34" s="1516"/>
      <c r="X34" s="1553" t="s">
        <v>721</v>
      </c>
      <c r="Y34" s="1083"/>
      <c r="Z34" s="1083"/>
      <c r="AA34" s="1547"/>
      <c r="AB34" s="1516"/>
      <c r="AC34" s="1553" t="s">
        <v>721</v>
      </c>
      <c r="AD34" s="1083"/>
      <c r="AE34" s="1083"/>
      <c r="AF34" s="1547"/>
      <c r="AG34" s="1516"/>
      <c r="AH34" s="1553" t="s">
        <v>721</v>
      </c>
      <c r="AI34" s="1083"/>
      <c r="AJ34" s="1608"/>
      <c r="AK34" s="1551" t="s">
        <v>713</v>
      </c>
      <c r="AL34" s="1552"/>
      <c r="AM34" s="145" t="s">
        <v>891</v>
      </c>
      <c r="AN34" s="1526"/>
      <c r="AO34" s="1516"/>
      <c r="AP34" s="1553" t="s">
        <v>721</v>
      </c>
      <c r="AQ34" s="1083"/>
      <c r="AR34" s="1083"/>
      <c r="AS34" s="1547"/>
      <c r="AT34" s="1516"/>
      <c r="AU34" s="1553" t="s">
        <v>721</v>
      </c>
      <c r="AV34" s="1083"/>
      <c r="AW34" s="1083"/>
      <c r="AX34" s="1547"/>
      <c r="AY34" s="1516"/>
      <c r="AZ34" s="1553" t="s">
        <v>721</v>
      </c>
      <c r="BA34" s="1083"/>
      <c r="BB34" s="1608"/>
      <c r="BC34" s="1551" t="s">
        <v>713</v>
      </c>
      <c r="BD34" s="1552"/>
      <c r="BE34" s="145" t="s">
        <v>891</v>
      </c>
      <c r="BF34" s="1526"/>
      <c r="BG34" s="1516"/>
      <c r="BH34" s="1553" t="s">
        <v>721</v>
      </c>
      <c r="BI34" s="1083"/>
      <c r="BJ34" s="1083"/>
      <c r="BK34" s="1547"/>
      <c r="BL34" s="1516"/>
      <c r="BM34" s="1553" t="s">
        <v>721</v>
      </c>
      <c r="BN34" s="1083"/>
      <c r="BO34" s="1083"/>
      <c r="BP34" s="1547"/>
      <c r="BQ34" s="1516"/>
      <c r="BR34" s="1553" t="s">
        <v>721</v>
      </c>
      <c r="BS34" s="1083"/>
      <c r="BT34" s="1608"/>
      <c r="BU34" s="1551" t="s">
        <v>713</v>
      </c>
      <c r="BV34" s="1552"/>
      <c r="BW34" s="145" t="s">
        <v>891</v>
      </c>
      <c r="BX34" s="1526"/>
      <c r="BY34" s="1516"/>
      <c r="BZ34" s="1553" t="s">
        <v>721</v>
      </c>
      <c r="CA34" s="1083"/>
      <c r="CB34" s="1083"/>
      <c r="CC34" s="1547"/>
      <c r="CD34" s="1516"/>
      <c r="CE34" s="1553" t="s">
        <v>721</v>
      </c>
      <c r="CF34" s="1083"/>
      <c r="CG34" s="1083"/>
      <c r="CH34" s="1547"/>
      <c r="CI34" s="1516"/>
      <c r="CJ34" s="1553" t="s">
        <v>721</v>
      </c>
      <c r="CK34" s="1083"/>
      <c r="CL34" s="1608"/>
    </row>
    <row r="35" spans="1:90" ht="27.75" customHeight="1">
      <c r="A35" s="517" t="s">
        <v>351</v>
      </c>
      <c r="B35" s="464"/>
      <c r="C35" s="371" t="s">
        <v>932</v>
      </c>
      <c r="D35" s="1526"/>
      <c r="E35" s="1516"/>
      <c r="F35" s="1553" t="s">
        <v>238</v>
      </c>
      <c r="G35" s="1083"/>
      <c r="H35" s="1083"/>
      <c r="I35" s="1547"/>
      <c r="J35" s="1516"/>
      <c r="K35" s="1553" t="s">
        <v>238</v>
      </c>
      <c r="L35" s="1083"/>
      <c r="M35" s="1083"/>
      <c r="N35" s="1547"/>
      <c r="O35" s="1516"/>
      <c r="P35" s="1553" t="s">
        <v>238</v>
      </c>
      <c r="Q35" s="1083"/>
      <c r="R35" s="1608"/>
      <c r="S35" s="517" t="s">
        <v>351</v>
      </c>
      <c r="T35" s="464"/>
      <c r="U35" s="371" t="s">
        <v>932</v>
      </c>
      <c r="V35" s="1526"/>
      <c r="W35" s="1516"/>
      <c r="X35" s="1553" t="s">
        <v>238</v>
      </c>
      <c r="Y35" s="1083"/>
      <c r="Z35" s="1083"/>
      <c r="AA35" s="1547"/>
      <c r="AB35" s="1516"/>
      <c r="AC35" s="1553" t="s">
        <v>238</v>
      </c>
      <c r="AD35" s="1083"/>
      <c r="AE35" s="1083"/>
      <c r="AF35" s="1547"/>
      <c r="AG35" s="1516"/>
      <c r="AH35" s="1553" t="s">
        <v>238</v>
      </c>
      <c r="AI35" s="1083"/>
      <c r="AJ35" s="1608"/>
      <c r="AK35" s="517" t="s">
        <v>351</v>
      </c>
      <c r="AL35" s="464"/>
      <c r="AM35" s="371" t="s">
        <v>932</v>
      </c>
      <c r="AN35" s="1526"/>
      <c r="AO35" s="1516"/>
      <c r="AP35" s="1553" t="s">
        <v>238</v>
      </c>
      <c r="AQ35" s="1083"/>
      <c r="AR35" s="1083"/>
      <c r="AS35" s="1547"/>
      <c r="AT35" s="1516"/>
      <c r="AU35" s="1553" t="s">
        <v>238</v>
      </c>
      <c r="AV35" s="1083"/>
      <c r="AW35" s="1083"/>
      <c r="AX35" s="1547"/>
      <c r="AY35" s="1516"/>
      <c r="AZ35" s="1553" t="s">
        <v>238</v>
      </c>
      <c r="BA35" s="1083"/>
      <c r="BB35" s="1608"/>
      <c r="BC35" s="517" t="s">
        <v>351</v>
      </c>
      <c r="BD35" s="464"/>
      <c r="BE35" s="371" t="s">
        <v>932</v>
      </c>
      <c r="BF35" s="1526"/>
      <c r="BG35" s="1516"/>
      <c r="BH35" s="1553" t="s">
        <v>238</v>
      </c>
      <c r="BI35" s="1083"/>
      <c r="BJ35" s="1083"/>
      <c r="BK35" s="1547"/>
      <c r="BL35" s="1516"/>
      <c r="BM35" s="1553" t="s">
        <v>238</v>
      </c>
      <c r="BN35" s="1083"/>
      <c r="BO35" s="1083"/>
      <c r="BP35" s="1547"/>
      <c r="BQ35" s="1516"/>
      <c r="BR35" s="1553" t="s">
        <v>238</v>
      </c>
      <c r="BS35" s="1083"/>
      <c r="BT35" s="1608"/>
      <c r="BU35" s="517" t="s">
        <v>351</v>
      </c>
      <c r="BV35" s="464"/>
      <c r="BW35" s="371" t="s">
        <v>932</v>
      </c>
      <c r="BX35" s="1526"/>
      <c r="BY35" s="1516"/>
      <c r="BZ35" s="1553" t="s">
        <v>238</v>
      </c>
      <c r="CA35" s="1083"/>
      <c r="CB35" s="1083"/>
      <c r="CC35" s="1547"/>
      <c r="CD35" s="1516"/>
      <c r="CE35" s="1553" t="s">
        <v>238</v>
      </c>
      <c r="CF35" s="1083"/>
      <c r="CG35" s="1083"/>
      <c r="CH35" s="1547"/>
      <c r="CI35" s="1516"/>
      <c r="CJ35" s="1553" t="s">
        <v>238</v>
      </c>
      <c r="CK35" s="1083"/>
      <c r="CL35" s="1608"/>
    </row>
    <row r="36" spans="1:90" ht="27.75" customHeight="1">
      <c r="A36" s="1551" t="s">
        <v>352</v>
      </c>
      <c r="B36" s="1552"/>
      <c r="C36" s="371" t="s">
        <v>932</v>
      </c>
      <c r="D36" s="1526"/>
      <c r="E36" s="1516"/>
      <c r="F36" s="1553" t="s">
        <v>350</v>
      </c>
      <c r="G36" s="1083"/>
      <c r="H36" s="1083"/>
      <c r="I36" s="1547"/>
      <c r="J36" s="1516"/>
      <c r="K36" s="1553" t="s">
        <v>350</v>
      </c>
      <c r="L36" s="1083"/>
      <c r="M36" s="1083"/>
      <c r="N36" s="1547"/>
      <c r="O36" s="1516"/>
      <c r="P36" s="1553" t="s">
        <v>350</v>
      </c>
      <c r="Q36" s="1083"/>
      <c r="R36" s="1608"/>
      <c r="S36" s="1551" t="s">
        <v>352</v>
      </c>
      <c r="T36" s="1552"/>
      <c r="U36" s="371" t="s">
        <v>932</v>
      </c>
      <c r="V36" s="1526"/>
      <c r="W36" s="1516"/>
      <c r="X36" s="1553" t="s">
        <v>350</v>
      </c>
      <c r="Y36" s="1083"/>
      <c r="Z36" s="1083"/>
      <c r="AA36" s="1547"/>
      <c r="AB36" s="1516"/>
      <c r="AC36" s="1553" t="s">
        <v>350</v>
      </c>
      <c r="AD36" s="1083"/>
      <c r="AE36" s="1083"/>
      <c r="AF36" s="1547"/>
      <c r="AG36" s="1516"/>
      <c r="AH36" s="1553" t="s">
        <v>350</v>
      </c>
      <c r="AI36" s="1083"/>
      <c r="AJ36" s="1608"/>
      <c r="AK36" s="1551" t="s">
        <v>352</v>
      </c>
      <c r="AL36" s="1552"/>
      <c r="AM36" s="371" t="s">
        <v>932</v>
      </c>
      <c r="AN36" s="1526"/>
      <c r="AO36" s="1516"/>
      <c r="AP36" s="1553" t="s">
        <v>350</v>
      </c>
      <c r="AQ36" s="1083"/>
      <c r="AR36" s="1083"/>
      <c r="AS36" s="1547"/>
      <c r="AT36" s="1516"/>
      <c r="AU36" s="1553" t="s">
        <v>350</v>
      </c>
      <c r="AV36" s="1083"/>
      <c r="AW36" s="1083"/>
      <c r="AX36" s="1547"/>
      <c r="AY36" s="1516"/>
      <c r="AZ36" s="1553" t="s">
        <v>350</v>
      </c>
      <c r="BA36" s="1083"/>
      <c r="BB36" s="1608"/>
      <c r="BC36" s="1551" t="s">
        <v>352</v>
      </c>
      <c r="BD36" s="1552"/>
      <c r="BE36" s="371" t="s">
        <v>932</v>
      </c>
      <c r="BF36" s="1526"/>
      <c r="BG36" s="1516"/>
      <c r="BH36" s="1553" t="s">
        <v>350</v>
      </c>
      <c r="BI36" s="1083"/>
      <c r="BJ36" s="1083"/>
      <c r="BK36" s="1547"/>
      <c r="BL36" s="1516"/>
      <c r="BM36" s="1553" t="s">
        <v>350</v>
      </c>
      <c r="BN36" s="1083"/>
      <c r="BO36" s="1083"/>
      <c r="BP36" s="1547"/>
      <c r="BQ36" s="1516"/>
      <c r="BR36" s="1553" t="s">
        <v>350</v>
      </c>
      <c r="BS36" s="1083"/>
      <c r="BT36" s="1608"/>
      <c r="BU36" s="1551" t="s">
        <v>352</v>
      </c>
      <c r="BV36" s="1552"/>
      <c r="BW36" s="371" t="s">
        <v>932</v>
      </c>
      <c r="BX36" s="1526"/>
      <c r="BY36" s="1516"/>
      <c r="BZ36" s="1553" t="s">
        <v>350</v>
      </c>
      <c r="CA36" s="1083"/>
      <c r="CB36" s="1083"/>
      <c r="CC36" s="1547"/>
      <c r="CD36" s="1516"/>
      <c r="CE36" s="1553" t="s">
        <v>350</v>
      </c>
      <c r="CF36" s="1083"/>
      <c r="CG36" s="1083"/>
      <c r="CH36" s="1547"/>
      <c r="CI36" s="1516"/>
      <c r="CJ36" s="1553" t="s">
        <v>350</v>
      </c>
      <c r="CK36" s="1083"/>
      <c r="CL36" s="1608"/>
    </row>
    <row r="37" spans="1:90" ht="27.75" customHeight="1">
      <c r="A37" s="1551" t="s">
        <v>353</v>
      </c>
      <c r="B37" s="1552"/>
      <c r="C37" s="371" t="s">
        <v>932</v>
      </c>
      <c r="D37" s="1526"/>
      <c r="E37" s="1516"/>
      <c r="F37" s="1553" t="s">
        <v>440</v>
      </c>
      <c r="G37" s="1083"/>
      <c r="H37" s="1083"/>
      <c r="I37" s="1547"/>
      <c r="J37" s="1516"/>
      <c r="K37" s="1553" t="s">
        <v>440</v>
      </c>
      <c r="L37" s="1083"/>
      <c r="M37" s="1083"/>
      <c r="N37" s="1547"/>
      <c r="O37" s="1516"/>
      <c r="P37" s="1553" t="s">
        <v>440</v>
      </c>
      <c r="Q37" s="1083"/>
      <c r="R37" s="1608"/>
      <c r="S37" s="1551" t="s">
        <v>353</v>
      </c>
      <c r="T37" s="1552"/>
      <c r="U37" s="371" t="s">
        <v>932</v>
      </c>
      <c r="V37" s="1526"/>
      <c r="W37" s="1516"/>
      <c r="X37" s="1553" t="s">
        <v>440</v>
      </c>
      <c r="Y37" s="1083"/>
      <c r="Z37" s="1083"/>
      <c r="AA37" s="1547"/>
      <c r="AB37" s="1516"/>
      <c r="AC37" s="1553" t="s">
        <v>440</v>
      </c>
      <c r="AD37" s="1083"/>
      <c r="AE37" s="1083"/>
      <c r="AF37" s="1547"/>
      <c r="AG37" s="1516"/>
      <c r="AH37" s="1553" t="s">
        <v>440</v>
      </c>
      <c r="AI37" s="1083"/>
      <c r="AJ37" s="1608"/>
      <c r="AK37" s="1551" t="s">
        <v>353</v>
      </c>
      <c r="AL37" s="1552"/>
      <c r="AM37" s="371" t="s">
        <v>932</v>
      </c>
      <c r="AN37" s="1526"/>
      <c r="AO37" s="1516"/>
      <c r="AP37" s="1553" t="s">
        <v>440</v>
      </c>
      <c r="AQ37" s="1083"/>
      <c r="AR37" s="1083"/>
      <c r="AS37" s="1547"/>
      <c r="AT37" s="1516"/>
      <c r="AU37" s="1553" t="s">
        <v>440</v>
      </c>
      <c r="AV37" s="1083"/>
      <c r="AW37" s="1083"/>
      <c r="AX37" s="1547"/>
      <c r="AY37" s="1516"/>
      <c r="AZ37" s="1553" t="s">
        <v>440</v>
      </c>
      <c r="BA37" s="1083"/>
      <c r="BB37" s="1608"/>
      <c r="BC37" s="1551" t="s">
        <v>353</v>
      </c>
      <c r="BD37" s="1552"/>
      <c r="BE37" s="371" t="s">
        <v>932</v>
      </c>
      <c r="BF37" s="1526"/>
      <c r="BG37" s="1516"/>
      <c r="BH37" s="1553" t="s">
        <v>440</v>
      </c>
      <c r="BI37" s="1083"/>
      <c r="BJ37" s="1083"/>
      <c r="BK37" s="1547"/>
      <c r="BL37" s="1516"/>
      <c r="BM37" s="1553" t="s">
        <v>440</v>
      </c>
      <c r="BN37" s="1083"/>
      <c r="BO37" s="1083"/>
      <c r="BP37" s="1547"/>
      <c r="BQ37" s="1516"/>
      <c r="BR37" s="1553" t="s">
        <v>440</v>
      </c>
      <c r="BS37" s="1083"/>
      <c r="BT37" s="1608"/>
      <c r="BU37" s="1551" t="s">
        <v>353</v>
      </c>
      <c r="BV37" s="1552"/>
      <c r="BW37" s="371" t="s">
        <v>932</v>
      </c>
      <c r="BX37" s="1526"/>
      <c r="BY37" s="1516"/>
      <c r="BZ37" s="1553" t="s">
        <v>440</v>
      </c>
      <c r="CA37" s="1083"/>
      <c r="CB37" s="1083"/>
      <c r="CC37" s="1547"/>
      <c r="CD37" s="1516"/>
      <c r="CE37" s="1553" t="s">
        <v>440</v>
      </c>
      <c r="CF37" s="1083"/>
      <c r="CG37" s="1083"/>
      <c r="CH37" s="1547"/>
      <c r="CI37" s="1516"/>
      <c r="CJ37" s="1553" t="s">
        <v>440</v>
      </c>
      <c r="CK37" s="1083"/>
      <c r="CL37" s="1608"/>
    </row>
    <row r="38" spans="1:90" ht="27.75" customHeight="1">
      <c r="A38" s="1580" t="s">
        <v>175</v>
      </c>
      <c r="B38" s="1586"/>
      <c r="C38" s="145" t="s">
        <v>215</v>
      </c>
      <c r="D38" s="1554"/>
      <c r="E38" s="1550"/>
      <c r="F38" s="1553" t="s">
        <v>216</v>
      </c>
      <c r="G38" s="1083"/>
      <c r="H38" s="1083"/>
      <c r="I38" s="1549"/>
      <c r="J38" s="1550"/>
      <c r="K38" s="1553" t="s">
        <v>216</v>
      </c>
      <c r="L38" s="1083"/>
      <c r="M38" s="1083"/>
      <c r="N38" s="1549"/>
      <c r="O38" s="1550"/>
      <c r="P38" s="1553" t="s">
        <v>216</v>
      </c>
      <c r="Q38" s="1083"/>
      <c r="R38" s="1608"/>
      <c r="S38" s="1580" t="s">
        <v>175</v>
      </c>
      <c r="T38" s="1586"/>
      <c r="U38" s="145" t="s">
        <v>215</v>
      </c>
      <c r="V38" s="1554"/>
      <c r="W38" s="1550"/>
      <c r="X38" s="1553" t="s">
        <v>216</v>
      </c>
      <c r="Y38" s="1083"/>
      <c r="Z38" s="1083"/>
      <c r="AA38" s="1549"/>
      <c r="AB38" s="1550"/>
      <c r="AC38" s="1553" t="s">
        <v>216</v>
      </c>
      <c r="AD38" s="1083"/>
      <c r="AE38" s="1083"/>
      <c r="AF38" s="1549"/>
      <c r="AG38" s="1550"/>
      <c r="AH38" s="1553" t="s">
        <v>216</v>
      </c>
      <c r="AI38" s="1083"/>
      <c r="AJ38" s="1608"/>
      <c r="AK38" s="1580" t="s">
        <v>175</v>
      </c>
      <c r="AL38" s="1586"/>
      <c r="AM38" s="145" t="s">
        <v>215</v>
      </c>
      <c r="AN38" s="1554"/>
      <c r="AO38" s="1550"/>
      <c r="AP38" s="1553" t="s">
        <v>216</v>
      </c>
      <c r="AQ38" s="1083"/>
      <c r="AR38" s="1083"/>
      <c r="AS38" s="1549"/>
      <c r="AT38" s="1550"/>
      <c r="AU38" s="1553" t="s">
        <v>216</v>
      </c>
      <c r="AV38" s="1083"/>
      <c r="AW38" s="1083"/>
      <c r="AX38" s="1549"/>
      <c r="AY38" s="1550"/>
      <c r="AZ38" s="1553" t="s">
        <v>216</v>
      </c>
      <c r="BA38" s="1083"/>
      <c r="BB38" s="1608"/>
      <c r="BC38" s="1580" t="s">
        <v>175</v>
      </c>
      <c r="BD38" s="1586"/>
      <c r="BE38" s="145" t="s">
        <v>215</v>
      </c>
      <c r="BF38" s="1554"/>
      <c r="BG38" s="1550"/>
      <c r="BH38" s="1553" t="s">
        <v>216</v>
      </c>
      <c r="BI38" s="1083"/>
      <c r="BJ38" s="1083"/>
      <c r="BK38" s="1549"/>
      <c r="BL38" s="1550"/>
      <c r="BM38" s="1553" t="s">
        <v>216</v>
      </c>
      <c r="BN38" s="1083"/>
      <c r="BO38" s="1083"/>
      <c r="BP38" s="1549"/>
      <c r="BQ38" s="1550"/>
      <c r="BR38" s="1553" t="s">
        <v>216</v>
      </c>
      <c r="BS38" s="1083"/>
      <c r="BT38" s="1608"/>
      <c r="BU38" s="1580" t="s">
        <v>175</v>
      </c>
      <c r="BV38" s="1586"/>
      <c r="BW38" s="145" t="s">
        <v>215</v>
      </c>
      <c r="BX38" s="1554"/>
      <c r="BY38" s="1550"/>
      <c r="BZ38" s="1553" t="s">
        <v>216</v>
      </c>
      <c r="CA38" s="1083"/>
      <c r="CB38" s="1083"/>
      <c r="CC38" s="1549"/>
      <c r="CD38" s="1550"/>
      <c r="CE38" s="1553" t="s">
        <v>216</v>
      </c>
      <c r="CF38" s="1083"/>
      <c r="CG38" s="1083"/>
      <c r="CH38" s="1549"/>
      <c r="CI38" s="1550"/>
      <c r="CJ38" s="1553" t="s">
        <v>216</v>
      </c>
      <c r="CK38" s="1083"/>
      <c r="CL38" s="1608"/>
    </row>
    <row r="39" spans="1:90" ht="27.75" customHeight="1">
      <c r="A39" s="1514" t="s">
        <v>217</v>
      </c>
      <c r="B39" s="1515"/>
      <c r="C39" s="145" t="s">
        <v>218</v>
      </c>
      <c r="D39" s="1526"/>
      <c r="E39" s="1516"/>
      <c r="F39" s="145"/>
      <c r="G39" s="139" t="s">
        <v>656</v>
      </c>
      <c r="H39" s="139"/>
      <c r="I39" s="1547"/>
      <c r="J39" s="1516"/>
      <c r="K39" s="145"/>
      <c r="L39" s="139" t="s">
        <v>656</v>
      </c>
      <c r="M39" s="376"/>
      <c r="N39" s="1547"/>
      <c r="O39" s="1516"/>
      <c r="P39" s="145"/>
      <c r="Q39" s="139" t="s">
        <v>656</v>
      </c>
      <c r="R39" s="149"/>
      <c r="S39" s="1514" t="s">
        <v>217</v>
      </c>
      <c r="T39" s="1515"/>
      <c r="U39" s="145" t="s">
        <v>218</v>
      </c>
      <c r="V39" s="1526"/>
      <c r="W39" s="1516"/>
      <c r="X39" s="145"/>
      <c r="Y39" s="139" t="s">
        <v>656</v>
      </c>
      <c r="Z39" s="139"/>
      <c r="AA39" s="1547"/>
      <c r="AB39" s="1516"/>
      <c r="AC39" s="145"/>
      <c r="AD39" s="139" t="s">
        <v>656</v>
      </c>
      <c r="AE39" s="376"/>
      <c r="AF39" s="1547"/>
      <c r="AG39" s="1516"/>
      <c r="AH39" s="145"/>
      <c r="AI39" s="139" t="s">
        <v>656</v>
      </c>
      <c r="AJ39" s="149"/>
      <c r="AK39" s="1514" t="s">
        <v>217</v>
      </c>
      <c r="AL39" s="1515"/>
      <c r="AM39" s="145" t="s">
        <v>218</v>
      </c>
      <c r="AN39" s="1526"/>
      <c r="AO39" s="1516"/>
      <c r="AP39" s="145"/>
      <c r="AQ39" s="139" t="s">
        <v>656</v>
      </c>
      <c r="AR39" s="139"/>
      <c r="AS39" s="1547"/>
      <c r="AT39" s="1516"/>
      <c r="AU39" s="145"/>
      <c r="AV39" s="139" t="s">
        <v>656</v>
      </c>
      <c r="AW39" s="376"/>
      <c r="AX39" s="1547"/>
      <c r="AY39" s="1516"/>
      <c r="AZ39" s="145"/>
      <c r="BA39" s="139" t="s">
        <v>656</v>
      </c>
      <c r="BB39" s="149"/>
      <c r="BC39" s="1514" t="s">
        <v>217</v>
      </c>
      <c r="BD39" s="1515"/>
      <c r="BE39" s="145" t="s">
        <v>218</v>
      </c>
      <c r="BF39" s="1526"/>
      <c r="BG39" s="1516"/>
      <c r="BH39" s="145"/>
      <c r="BI39" s="139" t="s">
        <v>656</v>
      </c>
      <c r="BJ39" s="139"/>
      <c r="BK39" s="1547"/>
      <c r="BL39" s="1516"/>
      <c r="BM39" s="145"/>
      <c r="BN39" s="139" t="s">
        <v>656</v>
      </c>
      <c r="BO39" s="376"/>
      <c r="BP39" s="1547"/>
      <c r="BQ39" s="1516"/>
      <c r="BR39" s="145"/>
      <c r="BS39" s="139" t="s">
        <v>656</v>
      </c>
      <c r="BT39" s="149"/>
      <c r="BU39" s="1514" t="s">
        <v>217</v>
      </c>
      <c r="BV39" s="1515"/>
      <c r="BW39" s="145" t="s">
        <v>218</v>
      </c>
      <c r="BX39" s="1526"/>
      <c r="BY39" s="1516"/>
      <c r="BZ39" s="145"/>
      <c r="CA39" s="139" t="s">
        <v>656</v>
      </c>
      <c r="CB39" s="139"/>
      <c r="CC39" s="1547"/>
      <c r="CD39" s="1516"/>
      <c r="CE39" s="145"/>
      <c r="CF39" s="139" t="s">
        <v>656</v>
      </c>
      <c r="CG39" s="376"/>
      <c r="CH39" s="1547"/>
      <c r="CI39" s="1516"/>
      <c r="CJ39" s="145"/>
      <c r="CK39" s="139" t="s">
        <v>656</v>
      </c>
      <c r="CL39" s="149"/>
    </row>
    <row r="40" spans="1:90" ht="27.75" customHeight="1">
      <c r="A40" s="1514" t="s">
        <v>219</v>
      </c>
      <c r="B40" s="1515"/>
      <c r="C40" s="145" t="s">
        <v>218</v>
      </c>
      <c r="D40" s="1526"/>
      <c r="E40" s="1516"/>
      <c r="F40" s="145"/>
      <c r="G40" s="139" t="s">
        <v>656</v>
      </c>
      <c r="H40" s="139"/>
      <c r="I40" s="1547"/>
      <c r="J40" s="1516"/>
      <c r="K40" s="145"/>
      <c r="L40" s="139" t="s">
        <v>656</v>
      </c>
      <c r="M40" s="376"/>
      <c r="N40" s="1547"/>
      <c r="O40" s="1516"/>
      <c r="P40" s="145"/>
      <c r="Q40" s="139" t="s">
        <v>656</v>
      </c>
      <c r="R40" s="149"/>
      <c r="S40" s="1514" t="s">
        <v>219</v>
      </c>
      <c r="T40" s="1515"/>
      <c r="U40" s="145" t="s">
        <v>218</v>
      </c>
      <c r="V40" s="1526"/>
      <c r="W40" s="1516"/>
      <c r="X40" s="145"/>
      <c r="Y40" s="139" t="s">
        <v>656</v>
      </c>
      <c r="Z40" s="139"/>
      <c r="AA40" s="1547"/>
      <c r="AB40" s="1516"/>
      <c r="AC40" s="145"/>
      <c r="AD40" s="139" t="s">
        <v>656</v>
      </c>
      <c r="AE40" s="376"/>
      <c r="AF40" s="1547"/>
      <c r="AG40" s="1516"/>
      <c r="AH40" s="145"/>
      <c r="AI40" s="139" t="s">
        <v>656</v>
      </c>
      <c r="AJ40" s="149"/>
      <c r="AK40" s="1514" t="s">
        <v>219</v>
      </c>
      <c r="AL40" s="1515"/>
      <c r="AM40" s="145" t="s">
        <v>218</v>
      </c>
      <c r="AN40" s="1526"/>
      <c r="AO40" s="1516"/>
      <c r="AP40" s="145"/>
      <c r="AQ40" s="139" t="s">
        <v>656</v>
      </c>
      <c r="AR40" s="139"/>
      <c r="AS40" s="1547"/>
      <c r="AT40" s="1516"/>
      <c r="AU40" s="145"/>
      <c r="AV40" s="139" t="s">
        <v>656</v>
      </c>
      <c r="AW40" s="376"/>
      <c r="AX40" s="1547"/>
      <c r="AY40" s="1516"/>
      <c r="AZ40" s="145"/>
      <c r="BA40" s="139" t="s">
        <v>656</v>
      </c>
      <c r="BB40" s="149"/>
      <c r="BC40" s="1514" t="s">
        <v>219</v>
      </c>
      <c r="BD40" s="1515"/>
      <c r="BE40" s="145" t="s">
        <v>218</v>
      </c>
      <c r="BF40" s="1526"/>
      <c r="BG40" s="1516"/>
      <c r="BH40" s="145"/>
      <c r="BI40" s="139" t="s">
        <v>656</v>
      </c>
      <c r="BJ40" s="139"/>
      <c r="BK40" s="1547"/>
      <c r="BL40" s="1516"/>
      <c r="BM40" s="145"/>
      <c r="BN40" s="139" t="s">
        <v>656</v>
      </c>
      <c r="BO40" s="376"/>
      <c r="BP40" s="1547"/>
      <c r="BQ40" s="1516"/>
      <c r="BR40" s="145"/>
      <c r="BS40" s="139" t="s">
        <v>656</v>
      </c>
      <c r="BT40" s="149"/>
      <c r="BU40" s="1514" t="s">
        <v>219</v>
      </c>
      <c r="BV40" s="1515"/>
      <c r="BW40" s="145" t="s">
        <v>218</v>
      </c>
      <c r="BX40" s="1526"/>
      <c r="BY40" s="1516"/>
      <c r="BZ40" s="145"/>
      <c r="CA40" s="139" t="s">
        <v>656</v>
      </c>
      <c r="CB40" s="139"/>
      <c r="CC40" s="1547"/>
      <c r="CD40" s="1516"/>
      <c r="CE40" s="145"/>
      <c r="CF40" s="139" t="s">
        <v>656</v>
      </c>
      <c r="CG40" s="376"/>
      <c r="CH40" s="1547"/>
      <c r="CI40" s="1516"/>
      <c r="CJ40" s="145"/>
      <c r="CK40" s="139" t="s">
        <v>656</v>
      </c>
      <c r="CL40" s="149"/>
    </row>
    <row r="41" spans="1:90" ht="27.75" customHeight="1">
      <c r="A41" s="1514" t="s">
        <v>176</v>
      </c>
      <c r="B41" s="1515"/>
      <c r="C41" s="145" t="s">
        <v>177</v>
      </c>
      <c r="D41" s="1612"/>
      <c r="E41" s="1613"/>
      <c r="F41" s="1083"/>
      <c r="G41" s="1083"/>
      <c r="H41" s="1083"/>
      <c r="I41" s="1614"/>
      <c r="J41" s="1613"/>
      <c r="K41" s="1083"/>
      <c r="L41" s="1083"/>
      <c r="M41" s="1615"/>
      <c r="N41" s="1614"/>
      <c r="O41" s="1613"/>
      <c r="P41" s="1083"/>
      <c r="Q41" s="1083"/>
      <c r="R41" s="1608"/>
      <c r="S41" s="1514" t="s">
        <v>176</v>
      </c>
      <c r="T41" s="1515"/>
      <c r="U41" s="145" t="s">
        <v>177</v>
      </c>
      <c r="V41" s="1612"/>
      <c r="W41" s="1613"/>
      <c r="X41" s="1083"/>
      <c r="Y41" s="1083"/>
      <c r="Z41" s="1083"/>
      <c r="AA41" s="1614"/>
      <c r="AB41" s="1613"/>
      <c r="AC41" s="1083"/>
      <c r="AD41" s="1083"/>
      <c r="AE41" s="1615"/>
      <c r="AF41" s="1614"/>
      <c r="AG41" s="1613"/>
      <c r="AH41" s="1083"/>
      <c r="AI41" s="1083"/>
      <c r="AJ41" s="1608"/>
      <c r="AK41" s="1514" t="s">
        <v>176</v>
      </c>
      <c r="AL41" s="1515"/>
      <c r="AM41" s="145" t="s">
        <v>177</v>
      </c>
      <c r="AN41" s="1612"/>
      <c r="AO41" s="1613"/>
      <c r="AP41" s="1083"/>
      <c r="AQ41" s="1083"/>
      <c r="AR41" s="1083"/>
      <c r="AS41" s="1614"/>
      <c r="AT41" s="1613"/>
      <c r="AU41" s="1083"/>
      <c r="AV41" s="1083"/>
      <c r="AW41" s="1615"/>
      <c r="AX41" s="1614"/>
      <c r="AY41" s="1613"/>
      <c r="AZ41" s="1083"/>
      <c r="BA41" s="1083"/>
      <c r="BB41" s="1608"/>
      <c r="BC41" s="1514" t="s">
        <v>176</v>
      </c>
      <c r="BD41" s="1515"/>
      <c r="BE41" s="145" t="s">
        <v>177</v>
      </c>
      <c r="BF41" s="1612"/>
      <c r="BG41" s="1613"/>
      <c r="BH41" s="1083"/>
      <c r="BI41" s="1083"/>
      <c r="BJ41" s="1083"/>
      <c r="BK41" s="1614"/>
      <c r="BL41" s="1613"/>
      <c r="BM41" s="1083"/>
      <c r="BN41" s="1083"/>
      <c r="BO41" s="1615"/>
      <c r="BP41" s="1614"/>
      <c r="BQ41" s="1613"/>
      <c r="BR41" s="1083"/>
      <c r="BS41" s="1083"/>
      <c r="BT41" s="1608"/>
      <c r="BU41" s="1514" t="s">
        <v>176</v>
      </c>
      <c r="BV41" s="1515"/>
      <c r="BW41" s="145" t="s">
        <v>177</v>
      </c>
      <c r="BX41" s="1612"/>
      <c r="BY41" s="1613"/>
      <c r="BZ41" s="1083"/>
      <c r="CA41" s="1083"/>
      <c r="CB41" s="1083"/>
      <c r="CC41" s="1614"/>
      <c r="CD41" s="1613"/>
      <c r="CE41" s="1083"/>
      <c r="CF41" s="1083"/>
      <c r="CG41" s="1615"/>
      <c r="CH41" s="1614"/>
      <c r="CI41" s="1613"/>
      <c r="CJ41" s="1083"/>
      <c r="CK41" s="1083"/>
      <c r="CL41" s="1608"/>
    </row>
    <row r="42" spans="1:90" ht="27.75" customHeight="1" thickBot="1">
      <c r="A42" s="1522" t="s">
        <v>178</v>
      </c>
      <c r="B42" s="1523"/>
      <c r="C42" s="295" t="s">
        <v>179</v>
      </c>
      <c r="D42" s="1524"/>
      <c r="E42" s="1525"/>
      <c r="F42" s="1129"/>
      <c r="G42" s="1129"/>
      <c r="H42" s="1129"/>
      <c r="I42" s="1527"/>
      <c r="J42" s="1525"/>
      <c r="K42" s="1129"/>
      <c r="L42" s="1129"/>
      <c r="M42" s="1528"/>
      <c r="N42" s="1527"/>
      <c r="O42" s="1525"/>
      <c r="P42" s="1129"/>
      <c r="Q42" s="1129"/>
      <c r="R42" s="1529"/>
      <c r="S42" s="1522" t="s">
        <v>178</v>
      </c>
      <c r="T42" s="1523"/>
      <c r="U42" s="295" t="s">
        <v>179</v>
      </c>
      <c r="V42" s="1524"/>
      <c r="W42" s="1525"/>
      <c r="X42" s="1129"/>
      <c r="Y42" s="1129"/>
      <c r="Z42" s="1129"/>
      <c r="AA42" s="1527"/>
      <c r="AB42" s="1525"/>
      <c r="AC42" s="1129"/>
      <c r="AD42" s="1129"/>
      <c r="AE42" s="1528"/>
      <c r="AF42" s="1527"/>
      <c r="AG42" s="1525"/>
      <c r="AH42" s="1129"/>
      <c r="AI42" s="1129"/>
      <c r="AJ42" s="1529"/>
      <c r="AK42" s="1522" t="s">
        <v>178</v>
      </c>
      <c r="AL42" s="1523"/>
      <c r="AM42" s="295" t="s">
        <v>179</v>
      </c>
      <c r="AN42" s="1524"/>
      <c r="AO42" s="1525"/>
      <c r="AP42" s="1129"/>
      <c r="AQ42" s="1129"/>
      <c r="AR42" s="1129"/>
      <c r="AS42" s="1527"/>
      <c r="AT42" s="1525"/>
      <c r="AU42" s="1129"/>
      <c r="AV42" s="1129"/>
      <c r="AW42" s="1528"/>
      <c r="AX42" s="1527"/>
      <c r="AY42" s="1525"/>
      <c r="AZ42" s="1129"/>
      <c r="BA42" s="1129"/>
      <c r="BB42" s="1529"/>
      <c r="BC42" s="1522" t="s">
        <v>178</v>
      </c>
      <c r="BD42" s="1523"/>
      <c r="BE42" s="295" t="s">
        <v>179</v>
      </c>
      <c r="BF42" s="1524"/>
      <c r="BG42" s="1525"/>
      <c r="BH42" s="1129"/>
      <c r="BI42" s="1129"/>
      <c r="BJ42" s="1129"/>
      <c r="BK42" s="1527"/>
      <c r="BL42" s="1525"/>
      <c r="BM42" s="1129"/>
      <c r="BN42" s="1129"/>
      <c r="BO42" s="1528"/>
      <c r="BP42" s="1527"/>
      <c r="BQ42" s="1525"/>
      <c r="BR42" s="1129"/>
      <c r="BS42" s="1129"/>
      <c r="BT42" s="1529"/>
      <c r="BU42" s="1522" t="s">
        <v>178</v>
      </c>
      <c r="BV42" s="1523"/>
      <c r="BW42" s="295" t="s">
        <v>179</v>
      </c>
      <c r="BX42" s="1524"/>
      <c r="BY42" s="1525"/>
      <c r="BZ42" s="1129"/>
      <c r="CA42" s="1129"/>
      <c r="CB42" s="1129"/>
      <c r="CC42" s="1527"/>
      <c r="CD42" s="1525"/>
      <c r="CE42" s="1129"/>
      <c r="CF42" s="1129"/>
      <c r="CG42" s="1528"/>
      <c r="CH42" s="1527"/>
      <c r="CI42" s="1525"/>
      <c r="CJ42" s="1129"/>
      <c r="CK42" s="1129"/>
      <c r="CL42" s="1529"/>
    </row>
    <row r="43" spans="1:90" ht="27.75" customHeight="1" thickBot="1">
      <c r="A43" s="1219" t="s">
        <v>857</v>
      </c>
      <c r="B43" s="1531"/>
      <c r="C43" s="1532" t="str">
        <f>'基本事項記入ｼｰﾄ'!$C$31</f>
        <v>○○　○○　  印</v>
      </c>
      <c r="D43" s="1214"/>
      <c r="E43" s="1214"/>
      <c r="F43" s="1214"/>
      <c r="G43" s="1214"/>
      <c r="H43" s="1533"/>
      <c r="I43" s="1534" t="s">
        <v>180</v>
      </c>
      <c r="J43" s="1220"/>
      <c r="K43" s="1220"/>
      <c r="L43" s="1531"/>
      <c r="M43" s="1532" t="str">
        <f>'基本事項記入ｼｰﾄ'!$C$32</f>
        <v>○○　○○○　　　印</v>
      </c>
      <c r="N43" s="1214"/>
      <c r="O43" s="1214"/>
      <c r="P43" s="1214"/>
      <c r="Q43" s="1214"/>
      <c r="R43" s="1535"/>
      <c r="S43" s="1219" t="s">
        <v>857</v>
      </c>
      <c r="T43" s="1531"/>
      <c r="U43" s="1532" t="str">
        <f>'基本事項記入ｼｰﾄ'!$C$31</f>
        <v>○○　○○　  印</v>
      </c>
      <c r="V43" s="1214"/>
      <c r="W43" s="1214"/>
      <c r="X43" s="1214"/>
      <c r="Y43" s="1214"/>
      <c r="Z43" s="1533"/>
      <c r="AA43" s="1534" t="s">
        <v>180</v>
      </c>
      <c r="AB43" s="1220"/>
      <c r="AC43" s="1220"/>
      <c r="AD43" s="1531"/>
      <c r="AE43" s="1532" t="str">
        <f>'基本事項記入ｼｰﾄ'!$C$32</f>
        <v>○○　○○○　　　印</v>
      </c>
      <c r="AF43" s="1214"/>
      <c r="AG43" s="1214"/>
      <c r="AH43" s="1214"/>
      <c r="AI43" s="1214"/>
      <c r="AJ43" s="1535"/>
      <c r="AK43" s="1219" t="s">
        <v>857</v>
      </c>
      <c r="AL43" s="1531"/>
      <c r="AM43" s="1532" t="str">
        <f>'基本事項記入ｼｰﾄ'!$C$31</f>
        <v>○○　○○　  印</v>
      </c>
      <c r="AN43" s="1214"/>
      <c r="AO43" s="1214"/>
      <c r="AP43" s="1214"/>
      <c r="AQ43" s="1214"/>
      <c r="AR43" s="1533"/>
      <c r="AS43" s="1534" t="s">
        <v>180</v>
      </c>
      <c r="AT43" s="1220"/>
      <c r="AU43" s="1220"/>
      <c r="AV43" s="1531"/>
      <c r="AW43" s="1532" t="str">
        <f>'基本事項記入ｼｰﾄ'!$C$32</f>
        <v>○○　○○○　　　印</v>
      </c>
      <c r="AX43" s="1214"/>
      <c r="AY43" s="1214"/>
      <c r="AZ43" s="1214"/>
      <c r="BA43" s="1214"/>
      <c r="BB43" s="1535"/>
      <c r="BC43" s="1219" t="s">
        <v>857</v>
      </c>
      <c r="BD43" s="1531"/>
      <c r="BE43" s="1532" t="str">
        <f>'基本事項記入ｼｰﾄ'!$C$31</f>
        <v>○○　○○　  印</v>
      </c>
      <c r="BF43" s="1214"/>
      <c r="BG43" s="1214"/>
      <c r="BH43" s="1214"/>
      <c r="BI43" s="1214"/>
      <c r="BJ43" s="1533"/>
      <c r="BK43" s="1534" t="s">
        <v>180</v>
      </c>
      <c r="BL43" s="1220"/>
      <c r="BM43" s="1220"/>
      <c r="BN43" s="1531"/>
      <c r="BO43" s="1532" t="str">
        <f>'基本事項記入ｼｰﾄ'!$C$32</f>
        <v>○○　○○○　　　印</v>
      </c>
      <c r="BP43" s="1214"/>
      <c r="BQ43" s="1214"/>
      <c r="BR43" s="1214"/>
      <c r="BS43" s="1214"/>
      <c r="BT43" s="1535"/>
      <c r="BU43" s="1219" t="s">
        <v>857</v>
      </c>
      <c r="BV43" s="1531"/>
      <c r="BW43" s="1532" t="str">
        <f>'基本事項記入ｼｰﾄ'!$C$31</f>
        <v>○○　○○　  印</v>
      </c>
      <c r="BX43" s="1214"/>
      <c r="BY43" s="1214"/>
      <c r="BZ43" s="1214"/>
      <c r="CA43" s="1214"/>
      <c r="CB43" s="1533"/>
      <c r="CC43" s="1534" t="s">
        <v>180</v>
      </c>
      <c r="CD43" s="1220"/>
      <c r="CE43" s="1220"/>
      <c r="CF43" s="1531"/>
      <c r="CG43" s="1532" t="str">
        <f>'基本事項記入ｼｰﾄ'!$C$32</f>
        <v>○○　○○○　　　印</v>
      </c>
      <c r="CH43" s="1214"/>
      <c r="CI43" s="1214"/>
      <c r="CJ43" s="1214"/>
      <c r="CK43" s="1214"/>
      <c r="CL43" s="1535"/>
    </row>
    <row r="44" spans="1:90" ht="27.75" customHeight="1">
      <c r="A44" s="367"/>
      <c r="B44" s="1530" t="s">
        <v>935</v>
      </c>
      <c r="C44" s="1530"/>
      <c r="D44" s="1530"/>
      <c r="E44" s="1530"/>
      <c r="F44" s="1530"/>
      <c r="G44" s="1530"/>
      <c r="H44" s="1530"/>
      <c r="I44" s="1530"/>
      <c r="J44" s="1530"/>
      <c r="K44" s="1530"/>
      <c r="L44" s="1530"/>
      <c r="M44" s="1530"/>
      <c r="N44" s="1530"/>
      <c r="O44" s="1530"/>
      <c r="P44" s="1530"/>
      <c r="Q44" s="367"/>
      <c r="R44" s="367"/>
      <c r="S44" s="367"/>
      <c r="T44" s="1530" t="s">
        <v>935</v>
      </c>
      <c r="U44" s="1530"/>
      <c r="V44" s="1530"/>
      <c r="W44" s="1530"/>
      <c r="X44" s="1530"/>
      <c r="Y44" s="1530"/>
      <c r="Z44" s="1530"/>
      <c r="AA44" s="1530"/>
      <c r="AB44" s="1530"/>
      <c r="AC44" s="1530"/>
      <c r="AD44" s="1530"/>
      <c r="AE44" s="1530"/>
      <c r="AF44" s="1530"/>
      <c r="AG44" s="1530"/>
      <c r="AH44" s="1530"/>
      <c r="AI44" s="367"/>
      <c r="AJ44" s="367"/>
      <c r="AK44" s="367"/>
      <c r="AL44" s="1530" t="s">
        <v>935</v>
      </c>
      <c r="AM44" s="1530"/>
      <c r="AN44" s="1530"/>
      <c r="AO44" s="1530"/>
      <c r="AP44" s="1530"/>
      <c r="AQ44" s="1530"/>
      <c r="AR44" s="1530"/>
      <c r="AS44" s="1530"/>
      <c r="AT44" s="1530"/>
      <c r="AU44" s="1530"/>
      <c r="AV44" s="1530"/>
      <c r="AW44" s="1530"/>
      <c r="AX44" s="1530"/>
      <c r="AY44" s="1530"/>
      <c r="AZ44" s="1530"/>
      <c r="BA44" s="367"/>
      <c r="BB44" s="367"/>
      <c r="BC44" s="367"/>
      <c r="BD44" s="1530" t="s">
        <v>935</v>
      </c>
      <c r="BE44" s="1530"/>
      <c r="BF44" s="1530"/>
      <c r="BG44" s="1530"/>
      <c r="BH44" s="1530"/>
      <c r="BI44" s="1530"/>
      <c r="BJ44" s="1530"/>
      <c r="BK44" s="1530"/>
      <c r="BL44" s="1530"/>
      <c r="BM44" s="1530"/>
      <c r="BN44" s="1530"/>
      <c r="BO44" s="1530"/>
      <c r="BP44" s="1530"/>
      <c r="BQ44" s="1530"/>
      <c r="BR44" s="1530"/>
      <c r="BS44" s="367"/>
      <c r="BT44" s="367"/>
      <c r="BU44" s="367"/>
      <c r="BV44" s="1530" t="s">
        <v>935</v>
      </c>
      <c r="BW44" s="1530"/>
      <c r="BX44" s="1530"/>
      <c r="BY44" s="1530"/>
      <c r="BZ44" s="1530"/>
      <c r="CA44" s="1530"/>
      <c r="CB44" s="1530"/>
      <c r="CC44" s="1530"/>
      <c r="CD44" s="1530"/>
      <c r="CE44" s="1530"/>
      <c r="CF44" s="1530"/>
      <c r="CG44" s="1530"/>
      <c r="CH44" s="1530"/>
      <c r="CI44" s="1530"/>
      <c r="CJ44" s="1530"/>
      <c r="CK44" s="367"/>
      <c r="CL44" s="367"/>
    </row>
  </sheetData>
  <sheetProtection/>
  <mergeCells count="805">
    <mergeCell ref="BM37:BO37"/>
    <mergeCell ref="BP37:BQ37"/>
    <mergeCell ref="BR37:BT37"/>
    <mergeCell ref="CJ35:CL35"/>
    <mergeCell ref="BR36:BT36"/>
    <mergeCell ref="BZ37:CB37"/>
    <mergeCell ref="CC37:CD37"/>
    <mergeCell ref="CE37:CG37"/>
    <mergeCell ref="CH37:CI37"/>
    <mergeCell ref="CJ37:CL37"/>
    <mergeCell ref="CH33:CI33"/>
    <mergeCell ref="CJ33:CL33"/>
    <mergeCell ref="CE34:CG34"/>
    <mergeCell ref="CH34:CI34"/>
    <mergeCell ref="CJ34:CL34"/>
    <mergeCell ref="CH36:CI36"/>
    <mergeCell ref="CJ36:CL36"/>
    <mergeCell ref="CC35:CD35"/>
    <mergeCell ref="CE35:CG35"/>
    <mergeCell ref="CH35:CI35"/>
    <mergeCell ref="BR34:BT34"/>
    <mergeCell ref="BU34:BV34"/>
    <mergeCell ref="BX34:BY34"/>
    <mergeCell ref="BZ34:CB34"/>
    <mergeCell ref="BR35:BT35"/>
    <mergeCell ref="BZ36:CB36"/>
    <mergeCell ref="CE33:CG33"/>
    <mergeCell ref="BX36:BY36"/>
    <mergeCell ref="CE36:CG36"/>
    <mergeCell ref="BM34:BO34"/>
    <mergeCell ref="BP34:BQ34"/>
    <mergeCell ref="BU33:BV33"/>
    <mergeCell ref="BU36:BV36"/>
    <mergeCell ref="BM35:BO35"/>
    <mergeCell ref="BP35:BQ35"/>
    <mergeCell ref="BM36:BO36"/>
    <mergeCell ref="BP36:BQ36"/>
    <mergeCell ref="BR33:BT33"/>
    <mergeCell ref="BC37:BD37"/>
    <mergeCell ref="BF37:BG37"/>
    <mergeCell ref="BH37:BJ37"/>
    <mergeCell ref="BC34:BD34"/>
    <mergeCell ref="BF34:BG34"/>
    <mergeCell ref="BH34:BJ34"/>
    <mergeCell ref="BH36:BJ36"/>
    <mergeCell ref="BK35:BL35"/>
    <mergeCell ref="AS35:AT35"/>
    <mergeCell ref="AU35:AW35"/>
    <mergeCell ref="AX35:AY35"/>
    <mergeCell ref="AZ35:BB35"/>
    <mergeCell ref="BH33:BJ33"/>
    <mergeCell ref="BF35:BG35"/>
    <mergeCell ref="BH35:BJ35"/>
    <mergeCell ref="BK34:BL34"/>
    <mergeCell ref="AZ33:BB33"/>
    <mergeCell ref="AZ37:BB37"/>
    <mergeCell ref="AF35:AG35"/>
    <mergeCell ref="AH36:AJ36"/>
    <mergeCell ref="AH35:AJ35"/>
    <mergeCell ref="AF36:AG36"/>
    <mergeCell ref="AK36:AL36"/>
    <mergeCell ref="AN36:AO36"/>
    <mergeCell ref="AP36:AR36"/>
    <mergeCell ref="AS36:AT36"/>
    <mergeCell ref="AU36:AW36"/>
    <mergeCell ref="AK34:AL34"/>
    <mergeCell ref="AN34:AO34"/>
    <mergeCell ref="AP34:AR34"/>
    <mergeCell ref="AS34:AT34"/>
    <mergeCell ref="AU34:AW34"/>
    <mergeCell ref="AX34:AY34"/>
    <mergeCell ref="AZ34:BB34"/>
    <mergeCell ref="AP33:AR33"/>
    <mergeCell ref="AU33:AW33"/>
    <mergeCell ref="AX33:AY33"/>
    <mergeCell ref="AF37:AG37"/>
    <mergeCell ref="AH37:AJ37"/>
    <mergeCell ref="AK33:AL33"/>
    <mergeCell ref="AN33:AO33"/>
    <mergeCell ref="AN35:AO35"/>
    <mergeCell ref="AP37:AR37"/>
    <mergeCell ref="AS37:AT37"/>
    <mergeCell ref="AU37:AW37"/>
    <mergeCell ref="AX37:AY37"/>
    <mergeCell ref="X35:Z35"/>
    <mergeCell ref="AA35:AB35"/>
    <mergeCell ref="AC35:AE35"/>
    <mergeCell ref="V37:W37"/>
    <mergeCell ref="X37:Z37"/>
    <mergeCell ref="AA37:AB37"/>
    <mergeCell ref="AC37:AE37"/>
    <mergeCell ref="X36:Z36"/>
    <mergeCell ref="AA36:AB36"/>
    <mergeCell ref="AC36:AE36"/>
    <mergeCell ref="X34:Z34"/>
    <mergeCell ref="AA34:AB34"/>
    <mergeCell ref="AC34:AE34"/>
    <mergeCell ref="V33:W33"/>
    <mergeCell ref="X33:Z33"/>
    <mergeCell ref="AA33:AB33"/>
    <mergeCell ref="AC33:AE33"/>
    <mergeCell ref="K37:M37"/>
    <mergeCell ref="N37:O37"/>
    <mergeCell ref="P37:R37"/>
    <mergeCell ref="S33:T33"/>
    <mergeCell ref="S34:T34"/>
    <mergeCell ref="S37:T37"/>
    <mergeCell ref="N35:O35"/>
    <mergeCell ref="P35:R35"/>
    <mergeCell ref="K36:M36"/>
    <mergeCell ref="N36:O36"/>
    <mergeCell ref="P33:R33"/>
    <mergeCell ref="P34:R34"/>
    <mergeCell ref="F33:H33"/>
    <mergeCell ref="I33:J33"/>
    <mergeCell ref="K33:M33"/>
    <mergeCell ref="A37:B37"/>
    <mergeCell ref="D37:E37"/>
    <mergeCell ref="F37:H37"/>
    <mergeCell ref="I37:J37"/>
    <mergeCell ref="A36:B36"/>
    <mergeCell ref="N34:O34"/>
    <mergeCell ref="P36:R36"/>
    <mergeCell ref="D35:E35"/>
    <mergeCell ref="F35:H35"/>
    <mergeCell ref="I35:J35"/>
    <mergeCell ref="K35:M35"/>
    <mergeCell ref="D36:E36"/>
    <mergeCell ref="F36:H36"/>
    <mergeCell ref="I36:J36"/>
    <mergeCell ref="BK32:BL32"/>
    <mergeCell ref="BD28:BE28"/>
    <mergeCell ref="BF28:BI28"/>
    <mergeCell ref="BK28:BN28"/>
    <mergeCell ref="BM29:BO29"/>
    <mergeCell ref="A34:B34"/>
    <mergeCell ref="D34:E34"/>
    <mergeCell ref="F34:H34"/>
    <mergeCell ref="I34:J34"/>
    <mergeCell ref="K34:M34"/>
    <mergeCell ref="BU14:BV14"/>
    <mergeCell ref="D10:E10"/>
    <mergeCell ref="F10:H10"/>
    <mergeCell ref="D11:E11"/>
    <mergeCell ref="BU13:BV13"/>
    <mergeCell ref="BU12:BV12"/>
    <mergeCell ref="BU10:BV10"/>
    <mergeCell ref="BF12:BG12"/>
    <mergeCell ref="BH12:BJ12"/>
    <mergeCell ref="BK12:BL12"/>
    <mergeCell ref="BU42:BV42"/>
    <mergeCell ref="BX42:CB42"/>
    <mergeCell ref="CC42:CG42"/>
    <mergeCell ref="X9:Z9"/>
    <mergeCell ref="V9:W9"/>
    <mergeCell ref="F11:H11"/>
    <mergeCell ref="S9:T9"/>
    <mergeCell ref="X10:Z10"/>
    <mergeCell ref="S10:T10"/>
    <mergeCell ref="S11:T11"/>
    <mergeCell ref="BX32:BY32"/>
    <mergeCell ref="CC32:CD32"/>
    <mergeCell ref="BZ38:CB38"/>
    <mergeCell ref="BZ32:CB32"/>
    <mergeCell ref="CH42:CL42"/>
    <mergeCell ref="BV44:CJ44"/>
    <mergeCell ref="BU43:BV43"/>
    <mergeCell ref="BW43:CB43"/>
    <mergeCell ref="CC43:CF43"/>
    <mergeCell ref="CG43:CL43"/>
    <mergeCell ref="BU41:BV41"/>
    <mergeCell ref="CC34:CD34"/>
    <mergeCell ref="CC36:CD36"/>
    <mergeCell ref="BU37:BV37"/>
    <mergeCell ref="BX37:BY37"/>
    <mergeCell ref="BX35:BY35"/>
    <mergeCell ref="BZ35:CB35"/>
    <mergeCell ref="BU38:BV38"/>
    <mergeCell ref="BX38:BY38"/>
    <mergeCell ref="CC38:CD38"/>
    <mergeCell ref="CH40:CI40"/>
    <mergeCell ref="BU39:BV39"/>
    <mergeCell ref="BX39:BY39"/>
    <mergeCell ref="CC39:CD39"/>
    <mergeCell ref="CH39:CI39"/>
    <mergeCell ref="CH38:CI38"/>
    <mergeCell ref="CE38:CG38"/>
    <mergeCell ref="BU40:BV40"/>
    <mergeCell ref="BX40:BY40"/>
    <mergeCell ref="CC40:CD40"/>
    <mergeCell ref="BU31:BV31"/>
    <mergeCell ref="BX31:BY31"/>
    <mergeCell ref="CC31:CD31"/>
    <mergeCell ref="CH31:CI31"/>
    <mergeCell ref="CE32:CG32"/>
    <mergeCell ref="BX33:BY33"/>
    <mergeCell ref="BZ33:CB33"/>
    <mergeCell ref="CC33:CD33"/>
    <mergeCell ref="CH32:CI32"/>
    <mergeCell ref="BU32:BV32"/>
    <mergeCell ref="BU30:BV30"/>
    <mergeCell ref="BX30:BY30"/>
    <mergeCell ref="CC30:CD30"/>
    <mergeCell ref="CH30:CI30"/>
    <mergeCell ref="BV28:BW28"/>
    <mergeCell ref="BX28:CA28"/>
    <mergeCell ref="CC28:CF28"/>
    <mergeCell ref="CE29:CG29"/>
    <mergeCell ref="BU29:BW29"/>
    <mergeCell ref="BX29:BY29"/>
    <mergeCell ref="BZ29:CB29"/>
    <mergeCell ref="CC29:CD29"/>
    <mergeCell ref="BV27:BW27"/>
    <mergeCell ref="BX27:CA27"/>
    <mergeCell ref="CC27:CF27"/>
    <mergeCell ref="CH27:CK27"/>
    <mergeCell ref="BV26:BW26"/>
    <mergeCell ref="BX26:CA26"/>
    <mergeCell ref="CC26:CF26"/>
    <mergeCell ref="CH26:CK26"/>
    <mergeCell ref="BV25:BW25"/>
    <mergeCell ref="BX25:CA25"/>
    <mergeCell ref="CC25:CF25"/>
    <mergeCell ref="CH25:CK25"/>
    <mergeCell ref="BU24:BW24"/>
    <mergeCell ref="BX24:CB24"/>
    <mergeCell ref="CC24:CG24"/>
    <mergeCell ref="CH24:CL24"/>
    <mergeCell ref="BU23:BW23"/>
    <mergeCell ref="BX23:CB23"/>
    <mergeCell ref="CC23:CG23"/>
    <mergeCell ref="CH23:CL23"/>
    <mergeCell ref="BU22:BW22"/>
    <mergeCell ref="BX22:CB22"/>
    <mergeCell ref="CC22:CG22"/>
    <mergeCell ref="CH22:CL22"/>
    <mergeCell ref="BU21:BW21"/>
    <mergeCell ref="BX21:CB21"/>
    <mergeCell ref="CC21:CG21"/>
    <mergeCell ref="CH21:CL21"/>
    <mergeCell ref="BU19:BV19"/>
    <mergeCell ref="BX19:BY19"/>
    <mergeCell ref="BZ19:CB19"/>
    <mergeCell ref="BU20:CL20"/>
    <mergeCell ref="BX12:BY12"/>
    <mergeCell ref="BZ12:CB12"/>
    <mergeCell ref="CC12:CD12"/>
    <mergeCell ref="CF18:CK18"/>
    <mergeCell ref="CC14:CD14"/>
    <mergeCell ref="CF9:CK16"/>
    <mergeCell ref="CA13:CB13"/>
    <mergeCell ref="CA14:CB14"/>
    <mergeCell ref="CC13:CD13"/>
    <mergeCell ref="BX10:BY10"/>
    <mergeCell ref="BZ10:CB10"/>
    <mergeCell ref="CC10:CD10"/>
    <mergeCell ref="BU11:BV11"/>
    <mergeCell ref="BX11:BY11"/>
    <mergeCell ref="BZ11:CB11"/>
    <mergeCell ref="CC8:CD8"/>
    <mergeCell ref="BU9:BV9"/>
    <mergeCell ref="BX9:BY9"/>
    <mergeCell ref="BZ9:CB9"/>
    <mergeCell ref="CC9:CD9"/>
    <mergeCell ref="BU7:BV7"/>
    <mergeCell ref="BX7:BY7"/>
    <mergeCell ref="BZ7:CB7"/>
    <mergeCell ref="BU8:BV8"/>
    <mergeCell ref="BX8:BY8"/>
    <mergeCell ref="BZ8:CB8"/>
    <mergeCell ref="BD44:BR44"/>
    <mergeCell ref="BW2:CE2"/>
    <mergeCell ref="BU4:BV4"/>
    <mergeCell ref="BW4:BY4"/>
    <mergeCell ref="BU5:CB5"/>
    <mergeCell ref="CC5:CL5"/>
    <mergeCell ref="BU6:BW6"/>
    <mergeCell ref="BX6:BY6"/>
    <mergeCell ref="BZ6:CB6"/>
    <mergeCell ref="CC6:CL7"/>
    <mergeCell ref="BP42:BT42"/>
    <mergeCell ref="BC43:BD43"/>
    <mergeCell ref="BE43:BJ43"/>
    <mergeCell ref="BK43:BN43"/>
    <mergeCell ref="BO43:BT43"/>
    <mergeCell ref="BC41:BD41"/>
    <mergeCell ref="BC42:BD42"/>
    <mergeCell ref="BF42:BJ42"/>
    <mergeCell ref="BK42:BO42"/>
    <mergeCell ref="BC40:BD40"/>
    <mergeCell ref="BF40:BG40"/>
    <mergeCell ref="BK40:BL40"/>
    <mergeCell ref="BP40:BQ40"/>
    <mergeCell ref="BC39:BD39"/>
    <mergeCell ref="BF39:BG39"/>
    <mergeCell ref="BK39:BL39"/>
    <mergeCell ref="BP39:BQ39"/>
    <mergeCell ref="BC38:BD38"/>
    <mergeCell ref="BF38:BG38"/>
    <mergeCell ref="BK38:BL38"/>
    <mergeCell ref="BK37:BL37"/>
    <mergeCell ref="BC31:BD31"/>
    <mergeCell ref="BF31:BG31"/>
    <mergeCell ref="BK31:BL31"/>
    <mergeCell ref="BC36:BD36"/>
    <mergeCell ref="BF36:BG36"/>
    <mergeCell ref="BC32:BD32"/>
    <mergeCell ref="BP31:BQ31"/>
    <mergeCell ref="BC30:BD30"/>
    <mergeCell ref="BF30:BG30"/>
    <mergeCell ref="BK30:BL30"/>
    <mergeCell ref="BP30:BQ30"/>
    <mergeCell ref="BK33:BL33"/>
    <mergeCell ref="BC33:BD33"/>
    <mergeCell ref="BF33:BG33"/>
    <mergeCell ref="BP33:BQ33"/>
    <mergeCell ref="BF32:BG32"/>
    <mergeCell ref="BC29:BE29"/>
    <mergeCell ref="BF29:BG29"/>
    <mergeCell ref="BH29:BJ29"/>
    <mergeCell ref="BK29:BL29"/>
    <mergeCell ref="BD27:BE27"/>
    <mergeCell ref="BF27:BI27"/>
    <mergeCell ref="BK27:BN27"/>
    <mergeCell ref="BP27:BS27"/>
    <mergeCell ref="BD26:BE26"/>
    <mergeCell ref="BF26:BI26"/>
    <mergeCell ref="BK26:BN26"/>
    <mergeCell ref="BP26:BS26"/>
    <mergeCell ref="BF25:BI25"/>
    <mergeCell ref="BK25:BN25"/>
    <mergeCell ref="BP25:BS25"/>
    <mergeCell ref="BD25:BE25"/>
    <mergeCell ref="BC24:BE24"/>
    <mergeCell ref="BF24:BJ24"/>
    <mergeCell ref="BK24:BO24"/>
    <mergeCell ref="BP24:BT24"/>
    <mergeCell ref="BC23:BE23"/>
    <mergeCell ref="BF23:BJ23"/>
    <mergeCell ref="BK23:BO23"/>
    <mergeCell ref="BP23:BT23"/>
    <mergeCell ref="BC22:BE22"/>
    <mergeCell ref="BF22:BJ22"/>
    <mergeCell ref="BK22:BO22"/>
    <mergeCell ref="BP22:BT22"/>
    <mergeCell ref="BC21:BE21"/>
    <mergeCell ref="BF21:BJ21"/>
    <mergeCell ref="BK21:BO21"/>
    <mergeCell ref="BP21:BT21"/>
    <mergeCell ref="BC19:BD19"/>
    <mergeCell ref="BF19:BG19"/>
    <mergeCell ref="BH19:BJ19"/>
    <mergeCell ref="BC20:BT20"/>
    <mergeCell ref="BC13:BD13"/>
    <mergeCell ref="BK13:BL13"/>
    <mergeCell ref="BC14:BD14"/>
    <mergeCell ref="BK14:BL14"/>
    <mergeCell ref="BK15:BL15"/>
    <mergeCell ref="BC12:BD12"/>
    <mergeCell ref="BC10:BD10"/>
    <mergeCell ref="BF10:BG10"/>
    <mergeCell ref="BH10:BJ10"/>
    <mergeCell ref="BK10:BL10"/>
    <mergeCell ref="BC11:BD11"/>
    <mergeCell ref="BF11:BG11"/>
    <mergeCell ref="BH11:BJ11"/>
    <mergeCell ref="BK11:BL11"/>
    <mergeCell ref="BC9:BD9"/>
    <mergeCell ref="BF9:BG9"/>
    <mergeCell ref="BH9:BJ9"/>
    <mergeCell ref="BK9:BL9"/>
    <mergeCell ref="BC8:BD8"/>
    <mergeCell ref="BF8:BG8"/>
    <mergeCell ref="BH8:BJ8"/>
    <mergeCell ref="BK8:BL8"/>
    <mergeCell ref="BE2:BM2"/>
    <mergeCell ref="BC4:BD4"/>
    <mergeCell ref="BE4:BG4"/>
    <mergeCell ref="BC5:BJ5"/>
    <mergeCell ref="BK5:BT5"/>
    <mergeCell ref="BC6:BE6"/>
    <mergeCell ref="BF6:BG6"/>
    <mergeCell ref="BH6:BJ6"/>
    <mergeCell ref="BK6:BT7"/>
    <mergeCell ref="BC7:BD7"/>
    <mergeCell ref="BF7:BG7"/>
    <mergeCell ref="BH7:BJ7"/>
    <mergeCell ref="N27:Q27"/>
    <mergeCell ref="N22:R22"/>
    <mergeCell ref="I12:J12"/>
    <mergeCell ref="I24:M24"/>
    <mergeCell ref="N25:Q25"/>
    <mergeCell ref="L18:Q18"/>
    <mergeCell ref="I25:L25"/>
    <mergeCell ref="N24:R24"/>
    <mergeCell ref="I26:L26"/>
    <mergeCell ref="S38:T38"/>
    <mergeCell ref="N28:Q28"/>
    <mergeCell ref="N29:O29"/>
    <mergeCell ref="P29:R29"/>
    <mergeCell ref="N30:O30"/>
    <mergeCell ref="T28:U28"/>
    <mergeCell ref="P32:R32"/>
    <mergeCell ref="P38:R38"/>
    <mergeCell ref="N33:O33"/>
    <mergeCell ref="N32:O32"/>
    <mergeCell ref="N38:O38"/>
    <mergeCell ref="I5:R5"/>
    <mergeCell ref="I6:R7"/>
    <mergeCell ref="I15:J15"/>
    <mergeCell ref="I8:J8"/>
    <mergeCell ref="I9:J9"/>
    <mergeCell ref="I10:J10"/>
    <mergeCell ref="I11:J11"/>
    <mergeCell ref="I13:J13"/>
    <mergeCell ref="I14:J14"/>
    <mergeCell ref="L9:Q16"/>
    <mergeCell ref="D19:E19"/>
    <mergeCell ref="F19:H19"/>
    <mergeCell ref="B44:P44"/>
    <mergeCell ref="A20:R20"/>
    <mergeCell ref="N40:O40"/>
    <mergeCell ref="N39:O39"/>
    <mergeCell ref="N31:O31"/>
    <mergeCell ref="D25:G25"/>
    <mergeCell ref="D26:G26"/>
    <mergeCell ref="I27:L27"/>
    <mergeCell ref="A43:B43"/>
    <mergeCell ref="C43:H43"/>
    <mergeCell ref="I43:L43"/>
    <mergeCell ref="D38:E38"/>
    <mergeCell ref="D39:E39"/>
    <mergeCell ref="I39:J39"/>
    <mergeCell ref="D41:H41"/>
    <mergeCell ref="I41:M41"/>
    <mergeCell ref="M43:R43"/>
    <mergeCell ref="A42:B42"/>
    <mergeCell ref="D40:E40"/>
    <mergeCell ref="A41:B41"/>
    <mergeCell ref="A31:B31"/>
    <mergeCell ref="I40:J40"/>
    <mergeCell ref="A32:B32"/>
    <mergeCell ref="D32:E32"/>
    <mergeCell ref="F32:H32"/>
    <mergeCell ref="A38:B38"/>
    <mergeCell ref="A39:B39"/>
    <mergeCell ref="A40:B40"/>
    <mergeCell ref="C2:K2"/>
    <mergeCell ref="I31:J31"/>
    <mergeCell ref="I32:J32"/>
    <mergeCell ref="I38:J38"/>
    <mergeCell ref="D31:E31"/>
    <mergeCell ref="D30:E30"/>
    <mergeCell ref="I29:J29"/>
    <mergeCell ref="K29:M29"/>
    <mergeCell ref="B28:C28"/>
    <mergeCell ref="I28:L28"/>
    <mergeCell ref="K32:M32"/>
    <mergeCell ref="F38:H38"/>
    <mergeCell ref="K38:M38"/>
    <mergeCell ref="A29:C29"/>
    <mergeCell ref="D29:E29"/>
    <mergeCell ref="F29:H29"/>
    <mergeCell ref="I30:J30"/>
    <mergeCell ref="A30:B30"/>
    <mergeCell ref="A33:B33"/>
    <mergeCell ref="D33:E33"/>
    <mergeCell ref="D27:G27"/>
    <mergeCell ref="D28:G28"/>
    <mergeCell ref="B27:C27"/>
    <mergeCell ref="A22:C22"/>
    <mergeCell ref="D22:H22"/>
    <mergeCell ref="B26:C26"/>
    <mergeCell ref="D24:H24"/>
    <mergeCell ref="B25:C25"/>
    <mergeCell ref="A23:C23"/>
    <mergeCell ref="D23:H23"/>
    <mergeCell ref="I23:M23"/>
    <mergeCell ref="A24:C24"/>
    <mergeCell ref="A21:C21"/>
    <mergeCell ref="D21:H21"/>
    <mergeCell ref="I21:M21"/>
    <mergeCell ref="I22:M22"/>
    <mergeCell ref="D12:E12"/>
    <mergeCell ref="F12:H12"/>
    <mergeCell ref="G13:H13"/>
    <mergeCell ref="G14:H14"/>
    <mergeCell ref="D8:E8"/>
    <mergeCell ref="F8:H8"/>
    <mergeCell ref="D9:E9"/>
    <mergeCell ref="F9:H9"/>
    <mergeCell ref="A19:B19"/>
    <mergeCell ref="A8:B8"/>
    <mergeCell ref="A9:B9"/>
    <mergeCell ref="A10:B10"/>
    <mergeCell ref="A11:B11"/>
    <mergeCell ref="A12:B12"/>
    <mergeCell ref="A13:B13"/>
    <mergeCell ref="A14:B14"/>
    <mergeCell ref="A5:H5"/>
    <mergeCell ref="A6:C6"/>
    <mergeCell ref="A7:B7"/>
    <mergeCell ref="A4:B4"/>
    <mergeCell ref="C4:E4"/>
    <mergeCell ref="F6:H6"/>
    <mergeCell ref="D6:E6"/>
    <mergeCell ref="D7:E7"/>
    <mergeCell ref="F7:H7"/>
    <mergeCell ref="U2:AC2"/>
    <mergeCell ref="S4:T4"/>
    <mergeCell ref="U4:W4"/>
    <mergeCell ref="S5:Z5"/>
    <mergeCell ref="AA5:AJ5"/>
    <mergeCell ref="S6:U6"/>
    <mergeCell ref="V6:W6"/>
    <mergeCell ref="X6:Z6"/>
    <mergeCell ref="AA6:AJ7"/>
    <mergeCell ref="S7:T7"/>
    <mergeCell ref="V7:W7"/>
    <mergeCell ref="X7:Z7"/>
    <mergeCell ref="S8:T8"/>
    <mergeCell ref="V8:W8"/>
    <mergeCell ref="X8:Z8"/>
    <mergeCell ref="AA8:AB8"/>
    <mergeCell ref="AA21:AE21"/>
    <mergeCell ref="AA14:AB14"/>
    <mergeCell ref="V12:W12"/>
    <mergeCell ref="AA10:AB10"/>
    <mergeCell ref="V10:W10"/>
    <mergeCell ref="AA13:AB13"/>
    <mergeCell ref="AA15:AB15"/>
    <mergeCell ref="AD9:AI16"/>
    <mergeCell ref="AA9:AB9"/>
    <mergeCell ref="Y13:Z13"/>
    <mergeCell ref="AA11:AB11"/>
    <mergeCell ref="S19:T19"/>
    <mergeCell ref="V19:W19"/>
    <mergeCell ref="X19:Z19"/>
    <mergeCell ref="AA12:AB12"/>
    <mergeCell ref="S12:T12"/>
    <mergeCell ref="S13:T13"/>
    <mergeCell ref="V11:W11"/>
    <mergeCell ref="X11:Z11"/>
    <mergeCell ref="AF23:AJ23"/>
    <mergeCell ref="S22:U22"/>
    <mergeCell ref="X12:Z12"/>
    <mergeCell ref="V22:Z22"/>
    <mergeCell ref="AA22:AE22"/>
    <mergeCell ref="AD18:AI18"/>
    <mergeCell ref="AF21:AJ21"/>
    <mergeCell ref="S20:AJ20"/>
    <mergeCell ref="S21:U21"/>
    <mergeCell ref="AF22:AJ22"/>
    <mergeCell ref="AF24:AJ24"/>
    <mergeCell ref="T25:U25"/>
    <mergeCell ref="V25:Y25"/>
    <mergeCell ref="AA25:AD25"/>
    <mergeCell ref="AF25:AI25"/>
    <mergeCell ref="S24:U24"/>
    <mergeCell ref="V24:Z24"/>
    <mergeCell ref="AF26:AI26"/>
    <mergeCell ref="AF28:AI28"/>
    <mergeCell ref="V27:Y27"/>
    <mergeCell ref="AA27:AD27"/>
    <mergeCell ref="AF27:AI27"/>
    <mergeCell ref="V28:Y28"/>
    <mergeCell ref="AA28:AD28"/>
    <mergeCell ref="V26:Y26"/>
    <mergeCell ref="AF29:AG29"/>
    <mergeCell ref="AH29:AJ29"/>
    <mergeCell ref="S30:T30"/>
    <mergeCell ref="V30:W30"/>
    <mergeCell ref="AA30:AB30"/>
    <mergeCell ref="AF30:AG30"/>
    <mergeCell ref="S29:U29"/>
    <mergeCell ref="V29:W29"/>
    <mergeCell ref="X29:Z29"/>
    <mergeCell ref="AF40:AG40"/>
    <mergeCell ref="AF42:AJ42"/>
    <mergeCell ref="AA38:AB38"/>
    <mergeCell ref="AF38:AG38"/>
    <mergeCell ref="AF39:AG39"/>
    <mergeCell ref="AA39:AB39"/>
    <mergeCell ref="AF41:AJ41"/>
    <mergeCell ref="S43:T43"/>
    <mergeCell ref="U43:Z43"/>
    <mergeCell ref="AA43:AD43"/>
    <mergeCell ref="AA40:AB40"/>
    <mergeCell ref="S41:T41"/>
    <mergeCell ref="S42:T42"/>
    <mergeCell ref="V41:Z41"/>
    <mergeCell ref="AA41:AE41"/>
    <mergeCell ref="V42:Z42"/>
    <mergeCell ref="AA42:AE42"/>
    <mergeCell ref="AE43:AJ43"/>
    <mergeCell ref="T44:AH44"/>
    <mergeCell ref="AM2:AU2"/>
    <mergeCell ref="AK4:AL4"/>
    <mergeCell ref="AM4:AO4"/>
    <mergeCell ref="AK5:AR5"/>
    <mergeCell ref="AS5:BB5"/>
    <mergeCell ref="AK6:AM6"/>
    <mergeCell ref="AN6:AO6"/>
    <mergeCell ref="AP6:AR6"/>
    <mergeCell ref="AS6:BB7"/>
    <mergeCell ref="AK7:AL7"/>
    <mergeCell ref="AN7:AO7"/>
    <mergeCell ref="AP7:AR7"/>
    <mergeCell ref="AK8:AL8"/>
    <mergeCell ref="AN8:AO8"/>
    <mergeCell ref="AP8:AR8"/>
    <mergeCell ref="AS8:AT8"/>
    <mergeCell ref="AP11:AR11"/>
    <mergeCell ref="AS11:AT11"/>
    <mergeCell ref="AK9:AL9"/>
    <mergeCell ref="AN9:AO9"/>
    <mergeCell ref="AP9:AR9"/>
    <mergeCell ref="AS9:AT9"/>
    <mergeCell ref="AK12:AL12"/>
    <mergeCell ref="AS12:AT12"/>
    <mergeCell ref="AV18:BA18"/>
    <mergeCell ref="AK19:AL19"/>
    <mergeCell ref="AN19:AO19"/>
    <mergeCell ref="AP19:AR19"/>
    <mergeCell ref="AS13:AT13"/>
    <mergeCell ref="AV9:BA16"/>
    <mergeCell ref="AK11:AL11"/>
    <mergeCell ref="AN11:AO11"/>
    <mergeCell ref="AX22:BB22"/>
    <mergeCell ref="AK21:AM21"/>
    <mergeCell ref="AN21:AR21"/>
    <mergeCell ref="AS21:AW21"/>
    <mergeCell ref="AX21:BB21"/>
    <mergeCell ref="AN22:AR22"/>
    <mergeCell ref="AK22:AM22"/>
    <mergeCell ref="AS22:AW22"/>
    <mergeCell ref="AK23:AM23"/>
    <mergeCell ref="AN23:AR23"/>
    <mergeCell ref="AS23:AW23"/>
    <mergeCell ref="AX23:BB23"/>
    <mergeCell ref="AK24:AM24"/>
    <mergeCell ref="AN24:AR24"/>
    <mergeCell ref="AX24:BB24"/>
    <mergeCell ref="AL25:AM25"/>
    <mergeCell ref="AN25:AQ25"/>
    <mergeCell ref="AS25:AV25"/>
    <mergeCell ref="AX25:BA25"/>
    <mergeCell ref="AS28:AV28"/>
    <mergeCell ref="AX26:BA26"/>
    <mergeCell ref="AL26:AM26"/>
    <mergeCell ref="AN26:AQ26"/>
    <mergeCell ref="AL27:AM27"/>
    <mergeCell ref="AN27:AQ27"/>
    <mergeCell ref="AK39:AL39"/>
    <mergeCell ref="AN39:AO39"/>
    <mergeCell ref="AS39:AT39"/>
    <mergeCell ref="AX31:AY31"/>
    <mergeCell ref="AK32:AL32"/>
    <mergeCell ref="AN32:AO32"/>
    <mergeCell ref="AS32:AT32"/>
    <mergeCell ref="AX32:AY32"/>
    <mergeCell ref="AK37:AL37"/>
    <mergeCell ref="AN37:AO37"/>
    <mergeCell ref="AP38:AR38"/>
    <mergeCell ref="AU38:AW38"/>
    <mergeCell ref="AU32:AW32"/>
    <mergeCell ref="AS31:AT31"/>
    <mergeCell ref="AS27:AV27"/>
    <mergeCell ref="AX27:BA27"/>
    <mergeCell ref="AS33:AT33"/>
    <mergeCell ref="AX36:AY36"/>
    <mergeCell ref="AZ36:BB36"/>
    <mergeCell ref="AP35:AR35"/>
    <mergeCell ref="AS41:AW41"/>
    <mergeCell ref="AX41:BB41"/>
    <mergeCell ref="AN42:AR42"/>
    <mergeCell ref="AS42:AW42"/>
    <mergeCell ref="AX42:BB42"/>
    <mergeCell ref="AK31:AL31"/>
    <mergeCell ref="AN31:AO31"/>
    <mergeCell ref="AN38:AO38"/>
    <mergeCell ref="AS38:AT38"/>
    <mergeCell ref="AX38:AY38"/>
    <mergeCell ref="S31:T31"/>
    <mergeCell ref="V31:W31"/>
    <mergeCell ref="AL44:AZ44"/>
    <mergeCell ref="AK43:AL43"/>
    <mergeCell ref="AM43:AR43"/>
    <mergeCell ref="AS43:AV43"/>
    <mergeCell ref="AW43:BB43"/>
    <mergeCell ref="AK41:AL41"/>
    <mergeCell ref="AK42:AL42"/>
    <mergeCell ref="AN41:AR41"/>
    <mergeCell ref="S40:T40"/>
    <mergeCell ref="V40:W40"/>
    <mergeCell ref="V38:W38"/>
    <mergeCell ref="V39:W39"/>
    <mergeCell ref="S32:T32"/>
    <mergeCell ref="V32:W32"/>
    <mergeCell ref="V34:W34"/>
    <mergeCell ref="S36:T36"/>
    <mergeCell ref="V36:W36"/>
    <mergeCell ref="V35:W35"/>
    <mergeCell ref="N23:R23"/>
    <mergeCell ref="S14:T14"/>
    <mergeCell ref="S23:U23"/>
    <mergeCell ref="N26:Q26"/>
    <mergeCell ref="N21:R21"/>
    <mergeCell ref="AN40:AO40"/>
    <mergeCell ref="AK40:AL40"/>
    <mergeCell ref="AC38:AE38"/>
    <mergeCell ref="AH38:AJ38"/>
    <mergeCell ref="AK30:AL30"/>
    <mergeCell ref="AP12:AR12"/>
    <mergeCell ref="AK13:AL13"/>
    <mergeCell ref="AK20:BB20"/>
    <mergeCell ref="AU29:AW29"/>
    <mergeCell ref="AX29:AY29"/>
    <mergeCell ref="AZ29:BB29"/>
    <mergeCell ref="AS14:AT14"/>
    <mergeCell ref="AN12:AO12"/>
    <mergeCell ref="AQ13:AR13"/>
    <mergeCell ref="AQ14:AR14"/>
    <mergeCell ref="AX40:AY40"/>
    <mergeCell ref="AX39:AY39"/>
    <mergeCell ref="AK38:AL38"/>
    <mergeCell ref="AS40:AT40"/>
    <mergeCell ref="AK10:AL10"/>
    <mergeCell ref="AN10:AO10"/>
    <mergeCell ref="AP10:AR10"/>
    <mergeCell ref="AS10:AT10"/>
    <mergeCell ref="AK14:AL14"/>
    <mergeCell ref="AS15:AT15"/>
    <mergeCell ref="AF31:AG31"/>
    <mergeCell ref="AF32:AG32"/>
    <mergeCell ref="AF33:AG33"/>
    <mergeCell ref="AH33:AJ33"/>
    <mergeCell ref="AF34:AG34"/>
    <mergeCell ref="AH34:AJ34"/>
    <mergeCell ref="N41:R41"/>
    <mergeCell ref="D42:H42"/>
    <mergeCell ref="I42:M42"/>
    <mergeCell ref="N42:R42"/>
    <mergeCell ref="Y14:Z14"/>
    <mergeCell ref="X32:Z32"/>
    <mergeCell ref="X38:Z38"/>
    <mergeCell ref="T26:U26"/>
    <mergeCell ref="T27:U27"/>
    <mergeCell ref="S39:T39"/>
    <mergeCell ref="AC32:AE32"/>
    <mergeCell ref="V23:Z23"/>
    <mergeCell ref="V21:Z21"/>
    <mergeCell ref="AA32:AB32"/>
    <mergeCell ref="AA29:AB29"/>
    <mergeCell ref="AA31:AB31"/>
    <mergeCell ref="AC29:AE29"/>
    <mergeCell ref="AA26:AD26"/>
    <mergeCell ref="AA24:AE24"/>
    <mergeCell ref="AA23:AE23"/>
    <mergeCell ref="AP32:AR32"/>
    <mergeCell ref="AH32:AJ32"/>
    <mergeCell ref="AK29:AM29"/>
    <mergeCell ref="AN29:AO29"/>
    <mergeCell ref="AP29:AR29"/>
    <mergeCell ref="AN30:AO30"/>
    <mergeCell ref="AL28:AM28"/>
    <mergeCell ref="AN28:AQ28"/>
    <mergeCell ref="BP29:BQ29"/>
    <mergeCell ref="AZ32:BB32"/>
    <mergeCell ref="AS26:AV26"/>
    <mergeCell ref="AS24:AW24"/>
    <mergeCell ref="AS30:AT30"/>
    <mergeCell ref="AX30:AY30"/>
    <mergeCell ref="AX28:BA28"/>
    <mergeCell ref="AS29:AT29"/>
    <mergeCell ref="AZ38:BB38"/>
    <mergeCell ref="BN9:BS16"/>
    <mergeCell ref="BI13:BJ13"/>
    <mergeCell ref="BI14:BJ14"/>
    <mergeCell ref="BH32:BJ32"/>
    <mergeCell ref="BM32:BO32"/>
    <mergeCell ref="BR32:BT32"/>
    <mergeCell ref="BN18:BS18"/>
    <mergeCell ref="BP28:BS28"/>
    <mergeCell ref="BR29:BT29"/>
    <mergeCell ref="BM38:BO38"/>
    <mergeCell ref="BR38:BT38"/>
    <mergeCell ref="BF41:BJ41"/>
    <mergeCell ref="BK41:BO41"/>
    <mergeCell ref="BP41:BT41"/>
    <mergeCell ref="BP32:BQ32"/>
    <mergeCell ref="BP38:BQ38"/>
    <mergeCell ref="BM33:BO33"/>
    <mergeCell ref="BK36:BL36"/>
    <mergeCell ref="BH38:BJ38"/>
    <mergeCell ref="CJ38:CL38"/>
    <mergeCell ref="BX41:CB41"/>
    <mergeCell ref="CC41:CG41"/>
    <mergeCell ref="CH41:CL41"/>
    <mergeCell ref="CJ32:CL32"/>
    <mergeCell ref="CC11:CD11"/>
    <mergeCell ref="CC15:CD15"/>
    <mergeCell ref="CH28:CK28"/>
    <mergeCell ref="CH29:CI29"/>
    <mergeCell ref="CJ29:CL29"/>
  </mergeCells>
  <printOptions/>
  <pageMargins left="0.7874015748031497" right="0.7874015748031497" top="0.984251968503937" bottom="0.5905511811023623" header="0.5118110236220472" footer="0"/>
  <pageSetup horizontalDpi="600" verticalDpi="600" orientation="portrait" paperSize="9" scale="67" r:id="rId2"/>
  <headerFooter alignWithMargins="0">
    <oddFooter>&amp;C－１４－</oddFooter>
  </headerFooter>
  <drawing r:id="rId1"/>
</worksheet>
</file>

<file path=xl/worksheets/sheet15.xml><?xml version="1.0" encoding="utf-8"?>
<worksheet xmlns="http://schemas.openxmlformats.org/spreadsheetml/2006/main" xmlns:r="http://schemas.openxmlformats.org/officeDocument/2006/relationships">
  <sheetPr>
    <tabColor indexed="41"/>
  </sheetPr>
  <dimension ref="A1:V604"/>
  <sheetViews>
    <sheetView zoomScaleSheetLayoutView="75" zoomScalePageLayoutView="0" workbookViewId="0" topLeftCell="A22">
      <selection activeCell="A1" sqref="A1"/>
    </sheetView>
  </sheetViews>
  <sheetFormatPr defaultColWidth="9.00390625" defaultRowHeight="13.5"/>
  <cols>
    <col min="1" max="1" width="3.375" style="163" customWidth="1"/>
    <col min="2" max="2" width="3.125" style="163" customWidth="1"/>
    <col min="3" max="3" width="8.75390625" style="163" customWidth="1"/>
    <col min="4" max="4" width="2.375" style="163" customWidth="1"/>
    <col min="5" max="5" width="2.50390625" style="163" customWidth="1"/>
    <col min="6" max="6" width="8.25390625" style="163" customWidth="1"/>
    <col min="7" max="7" width="2.25390625" style="163" customWidth="1"/>
    <col min="8" max="8" width="4.50390625" style="163" customWidth="1"/>
    <col min="9" max="9" width="6.75390625" style="163" customWidth="1"/>
    <col min="10" max="10" width="4.625" style="163" customWidth="1"/>
    <col min="11" max="11" width="11.375" style="163" customWidth="1"/>
    <col min="12" max="12" width="8.125" style="163" customWidth="1"/>
    <col min="13" max="13" width="7.25390625" style="163" customWidth="1"/>
    <col min="14" max="14" width="3.50390625" style="163" customWidth="1"/>
    <col min="15" max="15" width="8.50390625" style="163" customWidth="1"/>
    <col min="16" max="16" width="3.75390625" style="163" customWidth="1"/>
    <col min="17" max="17" width="6.875" style="163" customWidth="1"/>
    <col min="18" max="18" width="7.00390625" style="163" customWidth="1"/>
    <col min="19" max="19" width="7.625" style="163" customWidth="1"/>
    <col min="20" max="20" width="3.50390625" style="163" customWidth="1"/>
    <col min="21" max="21" width="6.75390625" style="163" customWidth="1"/>
    <col min="22" max="22" width="6.875" style="163" customWidth="1"/>
    <col min="23" max="16384" width="9.00390625" style="163" customWidth="1"/>
  </cols>
  <sheetData>
    <row r="1" ht="13.5">
      <c r="T1" t="s">
        <v>485</v>
      </c>
    </row>
    <row r="2" spans="3:22" ht="21.75" customHeight="1">
      <c r="C2" s="1116" t="s">
        <v>486</v>
      </c>
      <c r="D2" s="1172"/>
      <c r="E2" s="1172"/>
      <c r="F2" s="1172"/>
      <c r="G2" s="1172"/>
      <c r="H2" s="1172"/>
      <c r="I2" s="1172"/>
      <c r="J2" s="1172"/>
      <c r="K2" s="1172"/>
      <c r="L2" s="1172"/>
      <c r="M2" s="1172"/>
      <c r="N2" s="1172"/>
      <c r="O2" s="1172"/>
      <c r="P2" s="1172"/>
      <c r="Q2" s="1172"/>
      <c r="R2" s="1172"/>
      <c r="S2" s="1172"/>
      <c r="T2" s="117"/>
      <c r="U2" s="117"/>
      <c r="V2" s="117"/>
    </row>
    <row r="3" spans="3:22" ht="21.75" customHeight="1">
      <c r="C3" s="87"/>
      <c r="D3" s="88"/>
      <c r="E3" s="88"/>
      <c r="F3" s="88"/>
      <c r="G3" s="88"/>
      <c r="H3" s="88"/>
      <c r="I3" s="88"/>
      <c r="J3" s="88"/>
      <c r="K3" s="88"/>
      <c r="L3" s="88"/>
      <c r="M3" s="88"/>
      <c r="N3" s="88"/>
      <c r="O3" s="88"/>
      <c r="P3" s="88"/>
      <c r="Q3" s="88"/>
      <c r="R3" s="88"/>
      <c r="S3" s="88"/>
      <c r="T3" s="117"/>
      <c r="U3" s="117"/>
      <c r="V3" s="117"/>
    </row>
    <row r="4" ht="21.75" customHeight="1"/>
    <row r="5" spans="1:22" ht="21.75" customHeight="1" thickBot="1">
      <c r="A5" s="1228"/>
      <c r="B5" s="1228"/>
      <c r="C5" s="1228"/>
      <c r="D5" s="1228"/>
      <c r="E5" s="1228"/>
      <c r="F5" s="1229"/>
      <c r="G5" s="1229"/>
      <c r="H5" s="1229"/>
      <c r="I5" s="1229"/>
      <c r="J5" s="1228"/>
      <c r="K5" s="1228"/>
      <c r="L5" s="1228"/>
      <c r="M5" s="1228"/>
      <c r="N5" s="1228"/>
      <c r="O5" s="168"/>
      <c r="P5" s="1228"/>
      <c r="Q5" s="1228"/>
      <c r="R5" s="1228"/>
      <c r="S5" s="1228"/>
      <c r="T5" s="1228"/>
      <c r="U5" s="1228"/>
      <c r="V5" s="1228"/>
    </row>
    <row r="6" spans="1:22" ht="21.75" customHeight="1" thickBot="1">
      <c r="A6" s="1230" t="s">
        <v>825</v>
      </c>
      <c r="B6" s="1231"/>
      <c r="C6" s="1231"/>
      <c r="D6" s="1231"/>
      <c r="E6" s="1232"/>
      <c r="F6" s="1219" t="str">
        <f>'基本事項記入ｼｰﾄ'!$C$29</f>
        <v>**</v>
      </c>
      <c r="G6" s="1220"/>
      <c r="H6" s="1235"/>
      <c r="I6" s="1219" t="s">
        <v>975</v>
      </c>
      <c r="J6" s="1235"/>
      <c r="K6" s="1219" t="str">
        <f>'基本事項記入ｼｰﾄ'!$C$11</f>
        <v>△△　△△</v>
      </c>
      <c r="L6" s="1220"/>
      <c r="M6" s="1220"/>
      <c r="N6" s="1220"/>
      <c r="O6" s="1220"/>
      <c r="P6" s="1220"/>
      <c r="Q6" s="1220"/>
      <c r="R6" s="1220"/>
      <c r="S6" s="1220"/>
      <c r="T6" s="1220"/>
      <c r="U6" s="1220"/>
      <c r="V6" s="1235"/>
    </row>
    <row r="7" spans="1:22" ht="21.75" customHeight="1">
      <c r="A7" s="1250" t="s">
        <v>976</v>
      </c>
      <c r="B7" s="1241"/>
      <c r="C7" s="1241"/>
      <c r="D7" s="1241"/>
      <c r="E7" s="1241"/>
      <c r="F7" s="170"/>
      <c r="G7" s="171" t="s">
        <v>977</v>
      </c>
      <c r="H7" s="531" t="str">
        <f>'基本事項記入ｼｰﾄ'!$C$34</f>
        <v>**</v>
      </c>
      <c r="I7" s="1241" t="s">
        <v>822</v>
      </c>
      <c r="J7" s="1241"/>
      <c r="K7" s="1242" t="s">
        <v>816</v>
      </c>
      <c r="L7" s="1243"/>
      <c r="M7" s="169"/>
      <c r="N7" s="172" t="s">
        <v>978</v>
      </c>
      <c r="O7" s="173"/>
      <c r="P7" s="1242" t="s">
        <v>220</v>
      </c>
      <c r="Q7" s="1248"/>
      <c r="R7" s="1248"/>
      <c r="S7" s="1248"/>
      <c r="T7" s="1248"/>
      <c r="U7" s="1248"/>
      <c r="V7" s="1249"/>
    </row>
    <row r="8" spans="1:22" ht="21.75" customHeight="1">
      <c r="A8" s="1212" t="s">
        <v>979</v>
      </c>
      <c r="B8" s="1209"/>
      <c r="C8" s="1209"/>
      <c r="D8" s="1209"/>
      <c r="E8" s="1209"/>
      <c r="F8" s="1209"/>
      <c r="G8" s="1209"/>
      <c r="H8" s="1209"/>
      <c r="I8" s="1213"/>
      <c r="J8" s="174" t="s">
        <v>980</v>
      </c>
      <c r="K8" s="1191" t="s">
        <v>981</v>
      </c>
      <c r="L8" s="1191"/>
      <c r="M8" s="1191"/>
      <c r="N8" s="1191"/>
      <c r="O8" s="1191"/>
      <c r="P8" s="1209">
        <v>50</v>
      </c>
      <c r="Q8" s="1209"/>
      <c r="R8" s="1209"/>
      <c r="S8" s="1209"/>
      <c r="T8" s="1209"/>
      <c r="U8" s="1213"/>
      <c r="V8" s="175" t="s">
        <v>982</v>
      </c>
    </row>
    <row r="9" spans="1:22" ht="21.75" customHeight="1">
      <c r="A9" s="1673" t="s">
        <v>983</v>
      </c>
      <c r="B9" s="1674"/>
      <c r="C9" s="1674"/>
      <c r="D9" s="1674"/>
      <c r="E9" s="1674"/>
      <c r="F9" s="1675"/>
      <c r="G9" s="1676"/>
      <c r="H9" s="1676"/>
      <c r="I9" s="1676"/>
      <c r="J9" s="1676"/>
      <c r="K9" s="1676"/>
      <c r="L9" s="1676"/>
      <c r="M9" s="1676"/>
      <c r="N9" s="1677"/>
      <c r="O9" s="1675" t="s">
        <v>984</v>
      </c>
      <c r="P9" s="1678"/>
      <c r="Q9" s="1679"/>
      <c r="R9" s="1692"/>
      <c r="S9" s="1678"/>
      <c r="T9" s="1678"/>
      <c r="U9" s="1678"/>
      <c r="V9" s="1681"/>
    </row>
    <row r="10" spans="1:22" ht="21.75" customHeight="1" thickBot="1">
      <c r="A10" s="1682" t="s">
        <v>487</v>
      </c>
      <c r="B10" s="1683"/>
      <c r="C10" s="1683"/>
      <c r="D10" s="1683"/>
      <c r="E10" s="1683"/>
      <c r="F10" s="1684" t="s">
        <v>488</v>
      </c>
      <c r="G10" s="1685"/>
      <c r="H10" s="1685"/>
      <c r="I10" s="1685"/>
      <c r="J10" s="1685"/>
      <c r="K10" s="1686" t="s">
        <v>489</v>
      </c>
      <c r="L10" s="1686"/>
      <c r="M10" s="1511"/>
      <c r="N10" s="1511"/>
      <c r="O10" s="1511"/>
      <c r="P10" s="1511"/>
      <c r="Q10" s="1687" t="s">
        <v>490</v>
      </c>
      <c r="R10" s="1687"/>
      <c r="S10" s="1687"/>
      <c r="T10" s="1687"/>
      <c r="U10" s="1687"/>
      <c r="V10" s="1688"/>
    </row>
    <row r="11" spans="1:22" ht="21.75" customHeight="1" thickTop="1">
      <c r="A11" s="1672" t="s">
        <v>491</v>
      </c>
      <c r="B11" s="786"/>
      <c r="C11" s="786"/>
      <c r="D11" s="786"/>
      <c r="E11" s="786"/>
      <c r="F11" s="786"/>
      <c r="G11" s="786"/>
      <c r="H11" s="786"/>
      <c r="I11" s="786"/>
      <c r="J11" s="786"/>
      <c r="K11" s="787"/>
      <c r="L11" s="1429" t="s">
        <v>986</v>
      </c>
      <c r="M11" s="786"/>
      <c r="N11" s="786"/>
      <c r="O11" s="786"/>
      <c r="P11" s="786"/>
      <c r="Q11" s="786"/>
      <c r="R11" s="786"/>
      <c r="S11" s="786"/>
      <c r="T11" s="786"/>
      <c r="U11" s="786"/>
      <c r="V11" s="1430"/>
    </row>
    <row r="12" spans="1:22" ht="21.75" customHeight="1">
      <c r="A12" s="1557" t="s">
        <v>991</v>
      </c>
      <c r="B12" s="741"/>
      <c r="C12" s="1312" t="s">
        <v>987</v>
      </c>
      <c r="D12" s="741"/>
      <c r="E12" s="1209" t="s">
        <v>492</v>
      </c>
      <c r="F12" s="1213"/>
      <c r="G12" s="1206" t="s">
        <v>991</v>
      </c>
      <c r="H12" s="741"/>
      <c r="I12" s="1312" t="s">
        <v>987</v>
      </c>
      <c r="J12" s="741"/>
      <c r="K12" s="194" t="s">
        <v>492</v>
      </c>
      <c r="L12" s="195" t="s">
        <v>991</v>
      </c>
      <c r="M12" s="1206" t="s">
        <v>492</v>
      </c>
      <c r="N12" s="1207"/>
      <c r="O12" s="1206" t="s">
        <v>493</v>
      </c>
      <c r="P12" s="1207"/>
      <c r="Q12" s="1206" t="s">
        <v>991</v>
      </c>
      <c r="R12" s="741"/>
      <c r="S12" s="1312" t="s">
        <v>492</v>
      </c>
      <c r="T12" s="741"/>
      <c r="U12" s="1206" t="s">
        <v>493</v>
      </c>
      <c r="V12" s="1631"/>
    </row>
    <row r="13" spans="1:22" ht="21.75" customHeight="1">
      <c r="A13" s="1671"/>
      <c r="B13" s="1635"/>
      <c r="C13" s="520" t="s">
        <v>994</v>
      </c>
      <c r="D13" s="519"/>
      <c r="E13" s="1448"/>
      <c r="F13" s="1448"/>
      <c r="G13" s="1217" t="s">
        <v>494</v>
      </c>
      <c r="H13" s="1218"/>
      <c r="I13" s="1213" t="s">
        <v>999</v>
      </c>
      <c r="J13" s="1208"/>
      <c r="K13" s="462"/>
      <c r="L13" s="147" t="s">
        <v>1112</v>
      </c>
      <c r="M13" s="1324"/>
      <c r="N13" s="1325"/>
      <c r="O13" s="1206"/>
      <c r="P13" s="1207"/>
      <c r="Q13" s="1206"/>
      <c r="R13" s="741"/>
      <c r="S13" s="1312"/>
      <c r="T13" s="741"/>
      <c r="U13" s="1206"/>
      <c r="V13" s="1631"/>
    </row>
    <row r="14" spans="1:22" ht="21.75" customHeight="1">
      <c r="A14" s="1266" t="s">
        <v>494</v>
      </c>
      <c r="B14" s="863"/>
      <c r="C14" s="520" t="s">
        <v>996</v>
      </c>
      <c r="D14" s="519"/>
      <c r="E14" s="1448"/>
      <c r="F14" s="1268"/>
      <c r="G14" s="1575" t="s">
        <v>495</v>
      </c>
      <c r="H14" s="1267"/>
      <c r="I14" s="1269" t="s">
        <v>655</v>
      </c>
      <c r="J14" s="1208"/>
      <c r="K14" s="462"/>
      <c r="L14" s="147" t="s">
        <v>496</v>
      </c>
      <c r="M14" s="1324"/>
      <c r="N14" s="1325"/>
      <c r="O14" s="1663"/>
      <c r="P14" s="1691"/>
      <c r="Q14" s="1206"/>
      <c r="R14" s="741"/>
      <c r="S14" s="1312"/>
      <c r="T14" s="741"/>
      <c r="U14" s="1206"/>
      <c r="V14" s="1631"/>
    </row>
    <row r="15" spans="1:22" ht="21.75" customHeight="1">
      <c r="A15" s="1266"/>
      <c r="B15" s="863"/>
      <c r="C15" s="520" t="s">
        <v>997</v>
      </c>
      <c r="D15" s="519"/>
      <c r="E15" s="1448"/>
      <c r="F15" s="1448"/>
      <c r="G15" s="1272" t="s">
        <v>497</v>
      </c>
      <c r="H15" s="1274"/>
      <c r="I15" s="1213"/>
      <c r="J15" s="1208"/>
      <c r="K15" s="196"/>
      <c r="L15" s="147" t="s">
        <v>498</v>
      </c>
      <c r="M15" s="1324"/>
      <c r="N15" s="1325"/>
      <c r="O15" s="1663"/>
      <c r="P15" s="1691"/>
      <c r="Q15" s="1206" t="s">
        <v>499</v>
      </c>
      <c r="R15" s="741"/>
      <c r="S15" s="1667"/>
      <c r="T15" s="1668"/>
      <c r="U15" s="1669"/>
      <c r="V15" s="1670"/>
    </row>
    <row r="16" spans="1:22" ht="21.75" customHeight="1">
      <c r="A16" s="1266" t="s">
        <v>495</v>
      </c>
      <c r="B16" s="863"/>
      <c r="C16" s="520" t="s">
        <v>998</v>
      </c>
      <c r="D16" s="519"/>
      <c r="E16" s="1448"/>
      <c r="F16" s="1448"/>
      <c r="G16" s="1575" t="s">
        <v>500</v>
      </c>
      <c r="H16" s="1267"/>
      <c r="I16" s="1284" t="s">
        <v>501</v>
      </c>
      <c r="J16" s="1276"/>
      <c r="K16" s="536"/>
      <c r="L16" s="147" t="s">
        <v>502</v>
      </c>
      <c r="M16" s="1324"/>
      <c r="N16" s="1325"/>
      <c r="O16" s="1663"/>
      <c r="P16" s="1691"/>
      <c r="Q16" s="1206" t="s">
        <v>503</v>
      </c>
      <c r="R16" s="741"/>
      <c r="S16" s="1667"/>
      <c r="T16" s="1668"/>
      <c r="U16" s="1669"/>
      <c r="V16" s="1670"/>
    </row>
    <row r="17" spans="1:22" ht="21.75" customHeight="1">
      <c r="A17" s="1266"/>
      <c r="B17" s="863"/>
      <c r="C17" s="1224" t="s">
        <v>642</v>
      </c>
      <c r="D17" s="1258"/>
      <c r="E17" s="1448"/>
      <c r="F17" s="1268"/>
      <c r="G17" s="1575" t="s">
        <v>504</v>
      </c>
      <c r="H17" s="1267"/>
      <c r="I17" s="1269"/>
      <c r="J17" s="1208"/>
      <c r="K17" s="196"/>
      <c r="L17" s="147" t="s">
        <v>505</v>
      </c>
      <c r="M17" s="1324"/>
      <c r="N17" s="1325"/>
      <c r="O17" s="1663"/>
      <c r="P17" s="1691"/>
      <c r="Q17" s="1665" t="s">
        <v>506</v>
      </c>
      <c r="R17" s="1666"/>
      <c r="S17" s="1658"/>
      <c r="T17" s="1659"/>
      <c r="U17" s="1663"/>
      <c r="V17" s="1664"/>
    </row>
    <row r="18" spans="1:22" ht="21.75" customHeight="1">
      <c r="A18" s="1266" t="s">
        <v>497</v>
      </c>
      <c r="B18" s="863"/>
      <c r="C18" s="1224"/>
      <c r="D18" s="1258"/>
      <c r="E18" s="1448"/>
      <c r="F18" s="1268"/>
      <c r="G18" s="1575" t="s">
        <v>495</v>
      </c>
      <c r="H18" s="1267"/>
      <c r="I18" s="1269"/>
      <c r="J18" s="1208"/>
      <c r="K18" s="196"/>
      <c r="L18" s="147" t="s">
        <v>507</v>
      </c>
      <c r="M18" s="1324"/>
      <c r="N18" s="1325"/>
      <c r="O18" s="1663"/>
      <c r="P18" s="1691"/>
      <c r="Q18" s="1665" t="s">
        <v>508</v>
      </c>
      <c r="R18" s="1666"/>
      <c r="S18" s="1658"/>
      <c r="T18" s="1659"/>
      <c r="U18" s="1663"/>
      <c r="V18" s="1664"/>
    </row>
    <row r="19" spans="1:22" ht="21.75" customHeight="1">
      <c r="A19" s="1266"/>
      <c r="B19" s="863"/>
      <c r="C19" s="1213" t="s">
        <v>576</v>
      </c>
      <c r="D19" s="1628"/>
      <c r="E19" s="1448"/>
      <c r="F19" s="1448"/>
      <c r="G19" s="1272" t="s">
        <v>497</v>
      </c>
      <c r="H19" s="1274"/>
      <c r="I19" s="1213"/>
      <c r="J19" s="1208"/>
      <c r="K19" s="196"/>
      <c r="L19" s="147" t="s">
        <v>999</v>
      </c>
      <c r="M19" s="1324"/>
      <c r="N19" s="1325"/>
      <c r="O19" s="1663"/>
      <c r="P19" s="1691"/>
      <c r="Q19" s="1206" t="s">
        <v>509</v>
      </c>
      <c r="R19" s="741"/>
      <c r="S19" s="1312"/>
      <c r="T19" s="741"/>
      <c r="U19" s="1206"/>
      <c r="V19" s="1631"/>
    </row>
    <row r="20" spans="1:22" ht="21.75" customHeight="1" thickBot="1">
      <c r="A20" s="1277"/>
      <c r="B20" s="893"/>
      <c r="C20" s="1182" t="s">
        <v>577</v>
      </c>
      <c r="D20" s="1641"/>
      <c r="E20" s="1651"/>
      <c r="F20" s="1651"/>
      <c r="G20" s="1183" t="s">
        <v>1002</v>
      </c>
      <c r="H20" s="1184"/>
      <c r="I20" s="1626"/>
      <c r="J20" s="1641"/>
      <c r="K20" s="463">
        <f>E13+E14+E15+E16+E17+E18+E19+E20+K13+K16</f>
        <v>0</v>
      </c>
      <c r="L20" s="176" t="s">
        <v>501</v>
      </c>
      <c r="M20" s="1652"/>
      <c r="N20" s="1653"/>
      <c r="O20" s="1689"/>
      <c r="P20" s="1690"/>
      <c r="Q20" s="1183" t="s">
        <v>1002</v>
      </c>
      <c r="R20" s="1639"/>
      <c r="S20" s="1656">
        <f>M13+M14+M15+M16+M17+M18+M19+M20+S17+S18</f>
        <v>0</v>
      </c>
      <c r="T20" s="1657"/>
      <c r="U20" s="1303">
        <f>O13+O14+O15+O16+O17+O18+O19+O20+U17+U18</f>
        <v>0</v>
      </c>
      <c r="V20" s="1649"/>
    </row>
    <row r="21" spans="1:22" ht="21.75" customHeight="1" thickTop="1">
      <c r="A21" s="1270"/>
      <c r="B21" s="1271"/>
      <c r="C21" s="1272" t="s">
        <v>1038</v>
      </c>
      <c r="D21" s="1273"/>
      <c r="E21" s="1273"/>
      <c r="F21" s="1274"/>
      <c r="G21" s="1272" t="s">
        <v>1039</v>
      </c>
      <c r="H21" s="1275"/>
      <c r="I21" s="1275"/>
      <c r="J21" s="1276"/>
      <c r="K21" s="1428" t="s">
        <v>1040</v>
      </c>
      <c r="L21" s="1650"/>
      <c r="M21" s="179"/>
      <c r="N21" s="177" t="s">
        <v>1041</v>
      </c>
      <c r="O21" s="177"/>
      <c r="P21" s="1272" t="s">
        <v>1042</v>
      </c>
      <c r="Q21" s="786"/>
      <c r="R21" s="1447"/>
      <c r="S21" s="1428" t="s">
        <v>1043</v>
      </c>
      <c r="T21" s="786"/>
      <c r="U21" s="786"/>
      <c r="V21" s="1430"/>
    </row>
    <row r="22" spans="1:22" ht="21.75" customHeight="1">
      <c r="A22" s="1266" t="s">
        <v>1309</v>
      </c>
      <c r="B22" s="1267"/>
      <c r="C22" s="1268">
        <v>37.5</v>
      </c>
      <c r="D22" s="1269"/>
      <c r="E22" s="182"/>
      <c r="F22" s="174" t="s">
        <v>39</v>
      </c>
      <c r="G22" s="1213">
        <v>95</v>
      </c>
      <c r="H22" s="1269"/>
      <c r="I22" s="147" t="s">
        <v>40</v>
      </c>
      <c r="J22" s="254">
        <v>100</v>
      </c>
      <c r="K22" s="1206"/>
      <c r="L22" s="741"/>
      <c r="M22" s="1312"/>
      <c r="N22" s="1169"/>
      <c r="O22" s="741"/>
      <c r="P22" s="1627" t="s">
        <v>41</v>
      </c>
      <c r="Q22" s="1625"/>
      <c r="R22" s="1628"/>
      <c r="S22" s="1206"/>
      <c r="T22" s="1625"/>
      <c r="U22" s="1625"/>
      <c r="V22" s="183"/>
    </row>
    <row r="23" spans="1:22" ht="21.75" customHeight="1">
      <c r="A23" s="1266" t="s">
        <v>42</v>
      </c>
      <c r="B23" s="1267"/>
      <c r="C23" s="1268">
        <v>31.5</v>
      </c>
      <c r="D23" s="1269"/>
      <c r="E23" s="182"/>
      <c r="F23" s="174" t="s">
        <v>39</v>
      </c>
      <c r="G23" s="1213"/>
      <c r="H23" s="1269"/>
      <c r="I23" s="181"/>
      <c r="J23" s="254"/>
      <c r="K23" s="1206"/>
      <c r="L23" s="741"/>
      <c r="M23" s="1312"/>
      <c r="N23" s="1169"/>
      <c r="O23" s="741"/>
      <c r="P23" s="1627" t="s">
        <v>41</v>
      </c>
      <c r="Q23" s="1625"/>
      <c r="R23" s="1628"/>
      <c r="S23" s="1206"/>
      <c r="T23" s="1625"/>
      <c r="U23" s="1625"/>
      <c r="V23" s="183"/>
    </row>
    <row r="24" spans="1:22" ht="21.75" customHeight="1">
      <c r="A24" s="1266" t="s">
        <v>43</v>
      </c>
      <c r="B24" s="1267"/>
      <c r="C24" s="1268">
        <v>26.5</v>
      </c>
      <c r="D24" s="1269"/>
      <c r="E24" s="182"/>
      <c r="F24" s="174" t="s">
        <v>39</v>
      </c>
      <c r="G24" s="1213"/>
      <c r="H24" s="1269"/>
      <c r="I24" s="181"/>
      <c r="J24" s="254"/>
      <c r="K24" s="1305"/>
      <c r="L24" s="1648"/>
      <c r="M24" s="1646"/>
      <c r="N24" s="1647"/>
      <c r="O24" s="1648"/>
      <c r="P24" s="1627" t="s">
        <v>41</v>
      </c>
      <c r="Q24" s="1625"/>
      <c r="R24" s="1628"/>
      <c r="S24" s="1206"/>
      <c r="T24" s="1625"/>
      <c r="U24" s="1625"/>
      <c r="V24" s="183"/>
    </row>
    <row r="25" spans="1:22" ht="21.75" customHeight="1">
      <c r="A25" s="1266" t="s">
        <v>831</v>
      </c>
      <c r="B25" s="1267"/>
      <c r="C25" s="1268">
        <v>19</v>
      </c>
      <c r="D25" s="1269"/>
      <c r="E25" s="182"/>
      <c r="F25" s="174" t="s">
        <v>832</v>
      </c>
      <c r="G25" s="1213">
        <v>50</v>
      </c>
      <c r="H25" s="1269"/>
      <c r="I25" s="147" t="s">
        <v>1044</v>
      </c>
      <c r="J25" s="254">
        <v>100</v>
      </c>
      <c r="K25" s="1206"/>
      <c r="L25" s="741"/>
      <c r="M25" s="1646"/>
      <c r="N25" s="1647"/>
      <c r="O25" s="1648"/>
      <c r="P25" s="1627" t="s">
        <v>1080</v>
      </c>
      <c r="Q25" s="1625"/>
      <c r="R25" s="1628"/>
      <c r="S25" s="1206"/>
      <c r="T25" s="1625"/>
      <c r="U25" s="1625"/>
      <c r="V25" s="183"/>
    </row>
    <row r="26" spans="1:22" ht="21.75" customHeight="1">
      <c r="A26" s="1266" t="s">
        <v>833</v>
      </c>
      <c r="B26" s="1267"/>
      <c r="C26" s="1213">
        <v>13.2</v>
      </c>
      <c r="D26" s="1269"/>
      <c r="E26" s="181"/>
      <c r="F26" s="174" t="s">
        <v>834</v>
      </c>
      <c r="G26" s="1213"/>
      <c r="H26" s="1269"/>
      <c r="I26" s="147" t="s">
        <v>1045</v>
      </c>
      <c r="J26" s="254"/>
      <c r="K26" s="1206"/>
      <c r="L26" s="741"/>
      <c r="M26" s="1312"/>
      <c r="N26" s="1169"/>
      <c r="O26" s="741"/>
      <c r="P26" s="1627" t="s">
        <v>1081</v>
      </c>
      <c r="Q26" s="1625"/>
      <c r="R26" s="1628"/>
      <c r="S26" s="1206"/>
      <c r="T26" s="1625"/>
      <c r="U26" s="1625"/>
      <c r="V26" s="183"/>
    </row>
    <row r="27" spans="1:22" ht="21.75" customHeight="1">
      <c r="A27" s="1266" t="s">
        <v>844</v>
      </c>
      <c r="B27" s="1267"/>
      <c r="C27" s="1213">
        <v>4.75</v>
      </c>
      <c r="D27" s="1269"/>
      <c r="E27" s="181"/>
      <c r="F27" s="174" t="s">
        <v>832</v>
      </c>
      <c r="G27" s="1213"/>
      <c r="H27" s="1269"/>
      <c r="I27" s="147" t="s">
        <v>1044</v>
      </c>
      <c r="J27" s="254"/>
      <c r="K27" s="1206"/>
      <c r="L27" s="741"/>
      <c r="M27" s="1312"/>
      <c r="N27" s="1169"/>
      <c r="O27" s="741"/>
      <c r="P27" s="1627" t="s">
        <v>1080</v>
      </c>
      <c r="Q27" s="1625"/>
      <c r="R27" s="1628"/>
      <c r="S27" s="1206"/>
      <c r="T27" s="1625"/>
      <c r="U27" s="1625"/>
      <c r="V27" s="183"/>
    </row>
    <row r="28" spans="1:22" ht="21.75" customHeight="1">
      <c r="A28" s="1266" t="s">
        <v>837</v>
      </c>
      <c r="B28" s="1267"/>
      <c r="C28" s="1213">
        <v>2.36</v>
      </c>
      <c r="D28" s="1269"/>
      <c r="E28" s="181"/>
      <c r="F28" s="174" t="s">
        <v>832</v>
      </c>
      <c r="G28" s="1213">
        <v>20</v>
      </c>
      <c r="H28" s="1269"/>
      <c r="I28" s="147" t="s">
        <v>1044</v>
      </c>
      <c r="J28" s="254">
        <v>60</v>
      </c>
      <c r="K28" s="1206"/>
      <c r="L28" s="741"/>
      <c r="M28" s="1312"/>
      <c r="N28" s="1169"/>
      <c r="O28" s="741"/>
      <c r="P28" s="1627" t="s">
        <v>1080</v>
      </c>
      <c r="Q28" s="1625"/>
      <c r="R28" s="1628"/>
      <c r="S28" s="1206"/>
      <c r="T28" s="1625"/>
      <c r="U28" s="1625"/>
      <c r="V28" s="183"/>
    </row>
    <row r="29" spans="1:22" ht="21.75" customHeight="1">
      <c r="A29" s="1266" t="s">
        <v>838</v>
      </c>
      <c r="B29" s="1267"/>
      <c r="C29" s="1213">
        <v>600</v>
      </c>
      <c r="D29" s="1269"/>
      <c r="E29" s="181"/>
      <c r="F29" s="174" t="s">
        <v>877</v>
      </c>
      <c r="G29" s="1213"/>
      <c r="H29" s="1269"/>
      <c r="I29" s="147" t="s">
        <v>1044</v>
      </c>
      <c r="J29" s="254"/>
      <c r="K29" s="1206"/>
      <c r="L29" s="741"/>
      <c r="M29" s="1312"/>
      <c r="N29" s="1169"/>
      <c r="O29" s="741"/>
      <c r="P29" s="1627" t="s">
        <v>1080</v>
      </c>
      <c r="Q29" s="1625"/>
      <c r="R29" s="1628"/>
      <c r="S29" s="1206"/>
      <c r="T29" s="1625"/>
      <c r="U29" s="1625"/>
      <c r="V29" s="183"/>
    </row>
    <row r="30" spans="1:22" ht="21.75" customHeight="1">
      <c r="A30" s="1266" t="s">
        <v>839</v>
      </c>
      <c r="B30" s="1267"/>
      <c r="C30" s="1213">
        <v>300</v>
      </c>
      <c r="D30" s="1269"/>
      <c r="E30" s="181"/>
      <c r="F30" s="174" t="s">
        <v>840</v>
      </c>
      <c r="G30" s="1213"/>
      <c r="H30" s="1269"/>
      <c r="I30" s="147" t="s">
        <v>1046</v>
      </c>
      <c r="J30" s="254"/>
      <c r="K30" s="1206"/>
      <c r="L30" s="741"/>
      <c r="M30" s="1312"/>
      <c r="N30" s="1169"/>
      <c r="O30" s="741"/>
      <c r="P30" s="1627" t="s">
        <v>1082</v>
      </c>
      <c r="Q30" s="1625"/>
      <c r="R30" s="1628"/>
      <c r="S30" s="1206"/>
      <c r="T30" s="1625"/>
      <c r="U30" s="1625"/>
      <c r="V30" s="183"/>
    </row>
    <row r="31" spans="1:22" ht="21.75" customHeight="1">
      <c r="A31" s="1266" t="s">
        <v>841</v>
      </c>
      <c r="B31" s="1267"/>
      <c r="C31" s="1213">
        <v>150</v>
      </c>
      <c r="D31" s="1269"/>
      <c r="E31" s="181"/>
      <c r="F31" s="174" t="s">
        <v>840</v>
      </c>
      <c r="G31" s="1213"/>
      <c r="H31" s="1269"/>
      <c r="I31" s="147" t="s">
        <v>1046</v>
      </c>
      <c r="J31" s="254"/>
      <c r="K31" s="1206"/>
      <c r="L31" s="741"/>
      <c r="M31" s="1312"/>
      <c r="N31" s="1169"/>
      <c r="O31" s="741"/>
      <c r="P31" s="1627" t="s">
        <v>1082</v>
      </c>
      <c r="Q31" s="1625"/>
      <c r="R31" s="1628"/>
      <c r="S31" s="1206"/>
      <c r="T31" s="1625"/>
      <c r="U31" s="1625"/>
      <c r="V31" s="183"/>
    </row>
    <row r="32" spans="1:22" ht="21.75" customHeight="1" thickBot="1">
      <c r="A32" s="1277" t="s">
        <v>842</v>
      </c>
      <c r="B32" s="1278"/>
      <c r="C32" s="1182">
        <v>75</v>
      </c>
      <c r="D32" s="1279"/>
      <c r="E32" s="184"/>
      <c r="F32" s="185" t="s">
        <v>840</v>
      </c>
      <c r="G32" s="1182">
        <v>0</v>
      </c>
      <c r="H32" s="1279"/>
      <c r="I32" s="176" t="s">
        <v>1046</v>
      </c>
      <c r="J32" s="255">
        <v>10</v>
      </c>
      <c r="K32" s="1183"/>
      <c r="L32" s="1639"/>
      <c r="M32" s="1184"/>
      <c r="N32" s="990"/>
      <c r="O32" s="1639"/>
      <c r="P32" s="1640" t="s">
        <v>1082</v>
      </c>
      <c r="Q32" s="1626"/>
      <c r="R32" s="1641"/>
      <c r="S32" s="1183"/>
      <c r="T32" s="1626"/>
      <c r="U32" s="1626"/>
      <c r="V32" s="186"/>
    </row>
    <row r="33" spans="1:22" ht="21.75" customHeight="1" thickTop="1">
      <c r="A33" s="1282" t="s">
        <v>510</v>
      </c>
      <c r="B33" s="1283"/>
      <c r="C33" s="1283"/>
      <c r="D33" s="1283"/>
      <c r="E33" s="1283"/>
      <c r="F33" s="1283"/>
      <c r="G33" s="1283"/>
      <c r="H33" s="1284"/>
      <c r="I33" s="1276" t="s">
        <v>1056</v>
      </c>
      <c r="J33" s="1283"/>
      <c r="K33" s="1272"/>
      <c r="L33" s="1642"/>
      <c r="M33" s="1273"/>
      <c r="N33" s="1643"/>
      <c r="O33" s="1642"/>
      <c r="P33" s="1644" t="s">
        <v>1083</v>
      </c>
      <c r="Q33" s="900"/>
      <c r="R33" s="1645"/>
      <c r="S33" s="1272"/>
      <c r="T33" s="900"/>
      <c r="U33" s="900"/>
      <c r="V33" s="187"/>
    </row>
    <row r="34" spans="1:22" ht="21.75" customHeight="1">
      <c r="A34" s="1282" t="s">
        <v>511</v>
      </c>
      <c r="B34" s="1283"/>
      <c r="C34" s="1283"/>
      <c r="D34" s="1283"/>
      <c r="E34" s="1283"/>
      <c r="F34" s="1283"/>
      <c r="G34" s="1283"/>
      <c r="H34" s="1284"/>
      <c r="I34" s="1276" t="s">
        <v>1056</v>
      </c>
      <c r="J34" s="1283"/>
      <c r="K34" s="1206"/>
      <c r="L34" s="741"/>
      <c r="M34" s="1312"/>
      <c r="N34" s="1169"/>
      <c r="O34" s="741"/>
      <c r="P34" s="1627" t="s">
        <v>1083</v>
      </c>
      <c r="Q34" s="1625"/>
      <c r="R34" s="1628"/>
      <c r="S34" s="1206"/>
      <c r="T34" s="1625"/>
      <c r="U34" s="1625"/>
      <c r="V34" s="183"/>
    </row>
    <row r="35" spans="1:22" ht="21.75" customHeight="1">
      <c r="A35" s="1282" t="s">
        <v>512</v>
      </c>
      <c r="B35" s="1283"/>
      <c r="C35" s="1283"/>
      <c r="D35" s="1283"/>
      <c r="E35" s="1283"/>
      <c r="F35" s="1283"/>
      <c r="G35" s="1283"/>
      <c r="H35" s="1284"/>
      <c r="I35" s="1276" t="s">
        <v>932</v>
      </c>
      <c r="J35" s="1283"/>
      <c r="K35" s="1206"/>
      <c r="L35" s="741"/>
      <c r="M35" s="1312"/>
      <c r="N35" s="1169"/>
      <c r="O35" s="741"/>
      <c r="P35" s="1627" t="s">
        <v>513</v>
      </c>
      <c r="Q35" s="1625"/>
      <c r="R35" s="1628"/>
      <c r="S35" s="1206"/>
      <c r="T35" s="1625"/>
      <c r="U35" s="1625"/>
      <c r="V35" s="183"/>
    </row>
    <row r="36" spans="1:22" ht="21.75" customHeight="1">
      <c r="A36" s="1282" t="s">
        <v>514</v>
      </c>
      <c r="B36" s="1283"/>
      <c r="C36" s="1283"/>
      <c r="D36" s="1283"/>
      <c r="E36" s="1283"/>
      <c r="F36" s="1283"/>
      <c r="G36" s="1283"/>
      <c r="H36" s="1284"/>
      <c r="I36" s="1276" t="s">
        <v>1056</v>
      </c>
      <c r="J36" s="1283"/>
      <c r="K36" s="1206"/>
      <c r="L36" s="741"/>
      <c r="M36" s="1312"/>
      <c r="N36" s="1169"/>
      <c r="O36" s="741"/>
      <c r="P36" s="1627" t="s">
        <v>1083</v>
      </c>
      <c r="Q36" s="1625"/>
      <c r="R36" s="1628"/>
      <c r="S36" s="1206"/>
      <c r="T36" s="1625"/>
      <c r="U36" s="1625"/>
      <c r="V36" s="183"/>
    </row>
    <row r="37" spans="1:22" ht="21.75" customHeight="1">
      <c r="A37" s="1282" t="s">
        <v>515</v>
      </c>
      <c r="B37" s="1283"/>
      <c r="C37" s="1283"/>
      <c r="D37" s="1283"/>
      <c r="E37" s="1283"/>
      <c r="F37" s="1283"/>
      <c r="G37" s="1283"/>
      <c r="H37" s="1284"/>
      <c r="I37" s="1276" t="s">
        <v>516</v>
      </c>
      <c r="J37" s="1283"/>
      <c r="K37" s="1206"/>
      <c r="L37" s="741"/>
      <c r="M37" s="1312"/>
      <c r="N37" s="1169"/>
      <c r="O37" s="741"/>
      <c r="P37" s="1627" t="s">
        <v>517</v>
      </c>
      <c r="Q37" s="1625"/>
      <c r="R37" s="1628"/>
      <c r="S37" s="1206"/>
      <c r="T37" s="1625"/>
      <c r="U37" s="1625"/>
      <c r="V37" s="183"/>
    </row>
    <row r="38" spans="1:22" ht="21.75" customHeight="1">
      <c r="A38" s="188"/>
      <c r="B38" s="189"/>
      <c r="C38" s="1209" t="s">
        <v>1048</v>
      </c>
      <c r="D38" s="1209"/>
      <c r="E38" s="1209"/>
      <c r="F38" s="1209"/>
      <c r="G38" s="1209"/>
      <c r="H38" s="1213"/>
      <c r="I38" s="1208" t="s">
        <v>1049</v>
      </c>
      <c r="J38" s="1209"/>
      <c r="K38" s="1206"/>
      <c r="L38" s="741"/>
      <c r="M38" s="1312"/>
      <c r="N38" s="1169"/>
      <c r="O38" s="741"/>
      <c r="P38" s="1627" t="s">
        <v>1080</v>
      </c>
      <c r="Q38" s="1625"/>
      <c r="R38" s="1628"/>
      <c r="S38" s="1206"/>
      <c r="T38" s="1625"/>
      <c r="U38" s="1625"/>
      <c r="V38" s="183"/>
    </row>
    <row r="39" spans="1:22" ht="21.75" customHeight="1">
      <c r="A39" s="140" t="s">
        <v>1050</v>
      </c>
      <c r="B39" s="178" t="s">
        <v>1051</v>
      </c>
      <c r="C39" s="1209" t="s">
        <v>1052</v>
      </c>
      <c r="D39" s="1209"/>
      <c r="E39" s="1209"/>
      <c r="F39" s="1209"/>
      <c r="G39" s="1209"/>
      <c r="H39" s="1213"/>
      <c r="I39" s="1208" t="s">
        <v>1053</v>
      </c>
      <c r="J39" s="1209"/>
      <c r="K39" s="1206"/>
      <c r="L39" s="741"/>
      <c r="M39" s="1312"/>
      <c r="N39" s="1169"/>
      <c r="O39" s="741"/>
      <c r="P39" s="1627" t="s">
        <v>1083</v>
      </c>
      <c r="Q39" s="1625"/>
      <c r="R39" s="1628"/>
      <c r="S39" s="1206"/>
      <c r="T39" s="1625"/>
      <c r="U39" s="1625"/>
      <c r="V39" s="183"/>
    </row>
    <row r="40" spans="1:22" ht="21.75" customHeight="1">
      <c r="A40" s="190" t="s">
        <v>892</v>
      </c>
      <c r="B40" s="178" t="s">
        <v>1054</v>
      </c>
      <c r="C40" s="1209" t="s">
        <v>1055</v>
      </c>
      <c r="D40" s="1209"/>
      <c r="E40" s="1209"/>
      <c r="F40" s="1209"/>
      <c r="G40" s="1209"/>
      <c r="H40" s="1213"/>
      <c r="I40" s="1208" t="s">
        <v>1056</v>
      </c>
      <c r="J40" s="1209"/>
      <c r="K40" s="1206"/>
      <c r="L40" s="741"/>
      <c r="M40" s="1312"/>
      <c r="N40" s="1169"/>
      <c r="O40" s="741"/>
      <c r="P40" s="1627" t="s">
        <v>1083</v>
      </c>
      <c r="Q40" s="1625"/>
      <c r="R40" s="1628"/>
      <c r="S40" s="1176" t="s">
        <v>411</v>
      </c>
      <c r="T40" s="1177"/>
      <c r="U40" s="1177"/>
      <c r="V40" s="528"/>
    </row>
    <row r="41" spans="1:22" ht="21.75" customHeight="1">
      <c r="A41" s="140" t="s">
        <v>1057</v>
      </c>
      <c r="B41" s="178" t="s">
        <v>933</v>
      </c>
      <c r="C41" s="1209" t="s">
        <v>1058</v>
      </c>
      <c r="D41" s="1209"/>
      <c r="E41" s="1209"/>
      <c r="F41" s="1209"/>
      <c r="G41" s="1209"/>
      <c r="H41" s="1213"/>
      <c r="I41" s="1208" t="s">
        <v>1059</v>
      </c>
      <c r="J41" s="1209"/>
      <c r="K41" s="1206"/>
      <c r="L41" s="741"/>
      <c r="M41" s="1312"/>
      <c r="N41" s="1169"/>
      <c r="O41" s="741"/>
      <c r="P41" s="1627" t="s">
        <v>1084</v>
      </c>
      <c r="Q41" s="1625"/>
      <c r="R41" s="1628"/>
      <c r="S41" s="1176"/>
      <c r="T41" s="1177"/>
      <c r="U41" s="1177"/>
      <c r="V41" s="528"/>
    </row>
    <row r="42" spans="1:22" ht="21.75" customHeight="1">
      <c r="A42" s="140" t="s">
        <v>1060</v>
      </c>
      <c r="B42" s="178" t="s">
        <v>1061</v>
      </c>
      <c r="C42" s="1209" t="s">
        <v>1062</v>
      </c>
      <c r="D42" s="1209"/>
      <c r="E42" s="1209"/>
      <c r="F42" s="1209"/>
      <c r="G42" s="1209"/>
      <c r="H42" s="1213"/>
      <c r="I42" s="1208" t="s">
        <v>44</v>
      </c>
      <c r="J42" s="1209"/>
      <c r="K42" s="1206"/>
      <c r="L42" s="741"/>
      <c r="M42" s="1312"/>
      <c r="N42" s="1169"/>
      <c r="O42" s="741"/>
      <c r="P42" s="1627" t="s">
        <v>41</v>
      </c>
      <c r="Q42" s="1625"/>
      <c r="R42" s="1628"/>
      <c r="S42" s="1176">
        <v>3.43</v>
      </c>
      <c r="T42" s="1177"/>
      <c r="U42" s="1177"/>
      <c r="V42" s="528" t="s">
        <v>894</v>
      </c>
    </row>
    <row r="43" spans="1:22" ht="21.75" customHeight="1">
      <c r="A43" s="140" t="s">
        <v>42</v>
      </c>
      <c r="B43" s="178" t="s">
        <v>1063</v>
      </c>
      <c r="C43" s="1209" t="s">
        <v>1064</v>
      </c>
      <c r="D43" s="1209"/>
      <c r="E43" s="1209"/>
      <c r="F43" s="1209"/>
      <c r="G43" s="1209"/>
      <c r="H43" s="1213"/>
      <c r="I43" s="1208" t="s">
        <v>45</v>
      </c>
      <c r="J43" s="1209"/>
      <c r="K43" s="1206"/>
      <c r="L43" s="741"/>
      <c r="M43" s="1312"/>
      <c r="N43" s="1169"/>
      <c r="O43" s="741"/>
      <c r="P43" s="1627" t="s">
        <v>41</v>
      </c>
      <c r="Q43" s="1625"/>
      <c r="R43" s="1628"/>
      <c r="S43" s="1176" t="s">
        <v>46</v>
      </c>
      <c r="T43" s="1177"/>
      <c r="U43" s="1177"/>
      <c r="V43" s="528"/>
    </row>
    <row r="44" spans="1:22" ht="21.75" customHeight="1">
      <c r="A44" s="191"/>
      <c r="B44" s="180"/>
      <c r="C44" s="1209" t="s">
        <v>1065</v>
      </c>
      <c r="D44" s="1209"/>
      <c r="E44" s="1209"/>
      <c r="F44" s="1209"/>
      <c r="G44" s="1209"/>
      <c r="H44" s="1213"/>
      <c r="I44" s="1208" t="s">
        <v>1066</v>
      </c>
      <c r="J44" s="1209"/>
      <c r="K44" s="1206"/>
      <c r="L44" s="741"/>
      <c r="M44" s="1312"/>
      <c r="N44" s="1169"/>
      <c r="O44" s="741"/>
      <c r="P44" s="1627" t="s">
        <v>1067</v>
      </c>
      <c r="Q44" s="1625"/>
      <c r="R44" s="1628"/>
      <c r="S44" s="1206"/>
      <c r="T44" s="1625"/>
      <c r="U44" s="1625"/>
      <c r="V44" s="183"/>
    </row>
    <row r="45" spans="1:22" ht="21.75" customHeight="1">
      <c r="A45" s="1212" t="s">
        <v>1068</v>
      </c>
      <c r="B45" s="1209"/>
      <c r="C45" s="1209"/>
      <c r="D45" s="1209"/>
      <c r="E45" s="1209"/>
      <c r="F45" s="1209"/>
      <c r="G45" s="1209"/>
      <c r="H45" s="1213"/>
      <c r="I45" s="1208" t="s">
        <v>1069</v>
      </c>
      <c r="J45" s="1209"/>
      <c r="K45" s="1206"/>
      <c r="L45" s="741"/>
      <c r="M45" s="1312"/>
      <c r="N45" s="1169"/>
      <c r="O45" s="741"/>
      <c r="P45" s="1627" t="s">
        <v>1070</v>
      </c>
      <c r="Q45" s="1625"/>
      <c r="R45" s="1628"/>
      <c r="S45" s="1206"/>
      <c r="T45" s="1625"/>
      <c r="U45" s="1625"/>
      <c r="V45" s="183"/>
    </row>
    <row r="46" spans="1:22" ht="21.75" customHeight="1">
      <c r="A46" s="1291" t="s">
        <v>166</v>
      </c>
      <c r="B46" s="1292"/>
      <c r="C46" s="1224" t="s">
        <v>1132</v>
      </c>
      <c r="D46" s="1225"/>
      <c r="E46" s="1225"/>
      <c r="F46" s="1225"/>
      <c r="G46" s="1225"/>
      <c r="H46" s="1225"/>
      <c r="I46" s="1208" t="s">
        <v>167</v>
      </c>
      <c r="J46" s="1209"/>
      <c r="K46" s="1206"/>
      <c r="L46" s="741"/>
      <c r="M46" s="1312"/>
      <c r="N46" s="1169"/>
      <c r="O46" s="741"/>
      <c r="P46" s="1627" t="s">
        <v>168</v>
      </c>
      <c r="Q46" s="1625"/>
      <c r="R46" s="1628"/>
      <c r="S46" s="1176"/>
      <c r="T46" s="1177"/>
      <c r="U46" s="1177"/>
      <c r="V46" s="183"/>
    </row>
    <row r="47" spans="1:22" ht="21.75" customHeight="1">
      <c r="A47" s="1293"/>
      <c r="B47" s="1294"/>
      <c r="C47" s="1224" t="s">
        <v>644</v>
      </c>
      <c r="D47" s="1225"/>
      <c r="E47" s="1225"/>
      <c r="F47" s="1225"/>
      <c r="G47" s="1225"/>
      <c r="H47" s="1225"/>
      <c r="I47" s="1208" t="s">
        <v>1071</v>
      </c>
      <c r="J47" s="1209"/>
      <c r="K47" s="1206"/>
      <c r="L47" s="741"/>
      <c r="M47" s="1312"/>
      <c r="N47" s="1169"/>
      <c r="O47" s="741"/>
      <c r="P47" s="1627" t="s">
        <v>41</v>
      </c>
      <c r="Q47" s="1625"/>
      <c r="R47" s="1628"/>
      <c r="S47" s="1629"/>
      <c r="T47" s="1630"/>
      <c r="U47" s="1630"/>
      <c r="V47" s="183"/>
    </row>
    <row r="48" spans="1:22" ht="21.75" customHeight="1">
      <c r="A48" s="1295"/>
      <c r="B48" s="1296"/>
      <c r="C48" s="1224" t="s">
        <v>1133</v>
      </c>
      <c r="D48" s="1225"/>
      <c r="E48" s="1225"/>
      <c r="F48" s="1225"/>
      <c r="G48" s="1225"/>
      <c r="H48" s="1225"/>
      <c r="I48" s="1208" t="s">
        <v>169</v>
      </c>
      <c r="J48" s="1209"/>
      <c r="K48" s="1206"/>
      <c r="L48" s="741"/>
      <c r="M48" s="1312"/>
      <c r="N48" s="1169"/>
      <c r="O48" s="741"/>
      <c r="P48" s="1627" t="s">
        <v>1074</v>
      </c>
      <c r="Q48" s="1625"/>
      <c r="R48" s="1628"/>
      <c r="S48" s="1176"/>
      <c r="T48" s="1177"/>
      <c r="U48" s="1177"/>
      <c r="V48" s="183"/>
    </row>
    <row r="49" spans="1:22" ht="21.75" customHeight="1">
      <c r="A49" s="1212" t="s">
        <v>697</v>
      </c>
      <c r="B49" s="1209"/>
      <c r="C49" s="1209"/>
      <c r="D49" s="1209"/>
      <c r="E49" s="1209"/>
      <c r="F49" s="1209"/>
      <c r="G49" s="1209"/>
      <c r="H49" s="1213"/>
      <c r="I49" s="1208" t="s">
        <v>169</v>
      </c>
      <c r="J49" s="1209"/>
      <c r="K49" s="1206"/>
      <c r="L49" s="741"/>
      <c r="M49" s="1312"/>
      <c r="N49" s="1169"/>
      <c r="O49" s="741"/>
      <c r="P49" s="1627" t="s">
        <v>1074</v>
      </c>
      <c r="Q49" s="1625"/>
      <c r="R49" s="1628"/>
      <c r="S49" s="1206"/>
      <c r="T49" s="1625"/>
      <c r="U49" s="1625"/>
      <c r="V49" s="183"/>
    </row>
    <row r="50" spans="1:22" ht="21.75" customHeight="1" thickBot="1">
      <c r="A50" s="1215" t="s">
        <v>1072</v>
      </c>
      <c r="B50" s="1192"/>
      <c r="C50" s="1192"/>
      <c r="D50" s="1192"/>
      <c r="E50" s="1192"/>
      <c r="F50" s="1192"/>
      <c r="G50" s="1192"/>
      <c r="H50" s="1193"/>
      <c r="I50" s="1216" t="s">
        <v>1073</v>
      </c>
      <c r="J50" s="1192"/>
      <c r="K50" s="1217"/>
      <c r="L50" s="1635"/>
      <c r="M50" s="1636"/>
      <c r="N50" s="1637"/>
      <c r="O50" s="1635"/>
      <c r="P50" s="1638" t="s">
        <v>1074</v>
      </c>
      <c r="Q50" s="938"/>
      <c r="R50" s="917"/>
      <c r="S50" s="1217"/>
      <c r="T50" s="938"/>
      <c r="U50" s="938"/>
      <c r="V50" s="192"/>
    </row>
    <row r="51" spans="1:22" s="193" customFormat="1" ht="21.75" customHeight="1" thickBot="1">
      <c r="A51" s="1219" t="s">
        <v>1075</v>
      </c>
      <c r="B51" s="1220"/>
      <c r="C51" s="1220"/>
      <c r="D51" s="1220"/>
      <c r="E51" s="1220"/>
      <c r="F51" s="1531"/>
      <c r="G51" s="170"/>
      <c r="H51" s="171"/>
      <c r="I51" s="1220" t="s">
        <v>679</v>
      </c>
      <c r="J51" s="1220"/>
      <c r="K51" s="530"/>
      <c r="L51" s="524" t="s">
        <v>170</v>
      </c>
      <c r="M51" s="529"/>
      <c r="N51" s="539"/>
      <c r="O51" s="1214" t="s">
        <v>315</v>
      </c>
      <c r="P51" s="1214"/>
      <c r="Q51" s="523"/>
      <c r="R51" s="523"/>
      <c r="S51" s="524" t="s">
        <v>47</v>
      </c>
      <c r="T51" s="171"/>
      <c r="U51" s="171"/>
      <c r="V51" s="407"/>
    </row>
    <row r="52" spans="1:22" ht="21.75" customHeight="1" thickBot="1">
      <c r="A52" s="1219" t="s">
        <v>1076</v>
      </c>
      <c r="B52" s="1126"/>
      <c r="C52" s="1126"/>
      <c r="D52" s="1126"/>
      <c r="E52" s="1126"/>
      <c r="F52" s="1133"/>
      <c r="G52" s="1480"/>
      <c r="H52" s="1154"/>
      <c r="I52" s="1154"/>
      <c r="J52" s="1154"/>
      <c r="K52" s="1154"/>
      <c r="L52" s="1154"/>
      <c r="M52" s="1633"/>
      <c r="N52" s="1633"/>
      <c r="O52" s="1633"/>
      <c r="P52" s="1633"/>
      <c r="Q52" s="1633"/>
      <c r="R52" s="1633"/>
      <c r="S52" s="1633"/>
      <c r="T52" s="1633"/>
      <c r="U52" s="1633"/>
      <c r="V52" s="1634"/>
    </row>
    <row r="53" spans="1:22" ht="21.75" customHeight="1" thickBot="1">
      <c r="A53" s="1180" t="s">
        <v>1077</v>
      </c>
      <c r="B53" s="1151"/>
      <c r="C53" s="1151"/>
      <c r="D53" s="1151"/>
      <c r="E53" s="1151"/>
      <c r="F53" s="1151"/>
      <c r="G53" s="1239" t="str">
        <f>'基本事項記入ｼｰﾄ'!$C$31</f>
        <v>○○　○○　  印</v>
      </c>
      <c r="H53" s="1239"/>
      <c r="I53" s="1239"/>
      <c r="J53" s="1239"/>
      <c r="K53" s="1239"/>
      <c r="L53" s="1239"/>
      <c r="M53" s="1240" t="s">
        <v>858</v>
      </c>
      <c r="N53" s="1240"/>
      <c r="O53" s="1240"/>
      <c r="P53" s="1240"/>
      <c r="Q53" s="1239" t="str">
        <f>'基本事項記入ｼｰﾄ'!$C$32</f>
        <v>○○　○○○　　　印</v>
      </c>
      <c r="R53" s="1153"/>
      <c r="S53" s="1153"/>
      <c r="T53" s="1153"/>
      <c r="U53" s="1153"/>
      <c r="V53" s="1244"/>
    </row>
    <row r="54" spans="1:22" ht="21.75" customHeight="1">
      <c r="A54" s="193"/>
      <c r="B54" s="1189" t="s">
        <v>1078</v>
      </c>
      <c r="C54" s="1189"/>
      <c r="D54" s="1189"/>
      <c r="E54" s="1189"/>
      <c r="F54" s="1189"/>
      <c r="G54" s="1189"/>
      <c r="H54" s="1189"/>
      <c r="I54" s="1189"/>
      <c r="J54" s="1189"/>
      <c r="K54" s="1189"/>
      <c r="L54" s="1189"/>
      <c r="M54" s="1189"/>
      <c r="N54" s="1189"/>
      <c r="O54" s="1189"/>
      <c r="P54" s="1189"/>
      <c r="Q54" s="1189"/>
      <c r="R54" s="1189"/>
      <c r="S54" s="1189"/>
      <c r="T54" s="1189"/>
      <c r="U54" s="1189"/>
      <c r="V54" s="1189"/>
    </row>
    <row r="55" ht="18" customHeight="1"/>
    <row r="56" ht="13.5">
      <c r="T56" t="s">
        <v>485</v>
      </c>
    </row>
    <row r="57" spans="3:22" ht="21.75" customHeight="1">
      <c r="C57" s="1116" t="s">
        <v>486</v>
      </c>
      <c r="D57" s="1172"/>
      <c r="E57" s="1172"/>
      <c r="F57" s="1172"/>
      <c r="G57" s="1172"/>
      <c r="H57" s="1172"/>
      <c r="I57" s="1172"/>
      <c r="J57" s="1172"/>
      <c r="K57" s="1172"/>
      <c r="L57" s="1172"/>
      <c r="M57" s="1172"/>
      <c r="N57" s="1172"/>
      <c r="O57" s="1172"/>
      <c r="P57" s="1172"/>
      <c r="Q57" s="1172"/>
      <c r="R57" s="1172"/>
      <c r="S57" s="1172"/>
      <c r="T57" s="117"/>
      <c r="U57" s="117"/>
      <c r="V57" s="117"/>
    </row>
    <row r="58" spans="3:22" ht="21.75" customHeight="1">
      <c r="C58" s="87"/>
      <c r="D58" s="88"/>
      <c r="E58" s="88"/>
      <c r="F58" s="88"/>
      <c r="G58" s="88"/>
      <c r="H58" s="88"/>
      <c r="I58" s="88"/>
      <c r="J58" s="88"/>
      <c r="K58" s="88"/>
      <c r="L58" s="88"/>
      <c r="M58" s="88"/>
      <c r="N58" s="88"/>
      <c r="O58" s="88"/>
      <c r="P58" s="88"/>
      <c r="Q58" s="88"/>
      <c r="R58" s="88"/>
      <c r="S58" s="88"/>
      <c r="T58" s="117"/>
      <c r="U58" s="117"/>
      <c r="V58" s="117"/>
    </row>
    <row r="59" ht="21.75" customHeight="1"/>
    <row r="60" spans="1:22" ht="21.75" customHeight="1" thickBot="1">
      <c r="A60" s="1228"/>
      <c r="B60" s="1228"/>
      <c r="C60" s="1228"/>
      <c r="D60" s="1228"/>
      <c r="E60" s="1228"/>
      <c r="F60" s="1229"/>
      <c r="G60" s="1228"/>
      <c r="H60" s="1228"/>
      <c r="I60" s="1228"/>
      <c r="J60" s="1228"/>
      <c r="K60" s="1228"/>
      <c r="L60" s="1228"/>
      <c r="M60" s="1228"/>
      <c r="N60" s="1228"/>
      <c r="O60" s="168"/>
      <c r="P60" s="1228"/>
      <c r="Q60" s="1228"/>
      <c r="R60" s="1228"/>
      <c r="S60" s="1228"/>
      <c r="T60" s="1228"/>
      <c r="U60" s="1228"/>
      <c r="V60" s="1228"/>
    </row>
    <row r="61" spans="1:22" ht="21.75" customHeight="1" thickBot="1">
      <c r="A61" s="1230" t="s">
        <v>825</v>
      </c>
      <c r="B61" s="1231"/>
      <c r="C61" s="1231"/>
      <c r="D61" s="1231"/>
      <c r="E61" s="1232"/>
      <c r="F61" s="1219" t="str">
        <f>'基本事項記入ｼｰﾄ'!$C$29</f>
        <v>**</v>
      </c>
      <c r="G61" s="1220"/>
      <c r="H61" s="1235"/>
      <c r="I61" s="1219" t="s">
        <v>975</v>
      </c>
      <c r="J61" s="1235"/>
      <c r="K61" s="1219" t="str">
        <f>'基本事項記入ｼｰﾄ'!$C$11</f>
        <v>△△　△△</v>
      </c>
      <c r="L61" s="1220"/>
      <c r="M61" s="1220"/>
      <c r="N61" s="1220"/>
      <c r="O61" s="1220"/>
      <c r="P61" s="1220"/>
      <c r="Q61" s="1220"/>
      <c r="R61" s="1220"/>
      <c r="S61" s="1220"/>
      <c r="T61" s="1220"/>
      <c r="U61" s="1220"/>
      <c r="V61" s="1235"/>
    </row>
    <row r="62" spans="1:22" ht="21.75" customHeight="1">
      <c r="A62" s="1250" t="s">
        <v>976</v>
      </c>
      <c r="B62" s="1241"/>
      <c r="C62" s="1241"/>
      <c r="D62" s="1241"/>
      <c r="E62" s="1241"/>
      <c r="F62" s="170"/>
      <c r="G62" s="171" t="s">
        <v>977</v>
      </c>
      <c r="H62" s="531" t="str">
        <f>'基本事項記入ｼｰﾄ'!$C$34</f>
        <v>**</v>
      </c>
      <c r="I62" s="1241" t="s">
        <v>822</v>
      </c>
      <c r="J62" s="1241"/>
      <c r="K62" s="1242" t="s">
        <v>816</v>
      </c>
      <c r="L62" s="1243"/>
      <c r="M62" s="169"/>
      <c r="N62" s="172" t="s">
        <v>978</v>
      </c>
      <c r="O62" s="173"/>
      <c r="P62" s="1242" t="s">
        <v>220</v>
      </c>
      <c r="Q62" s="1248"/>
      <c r="R62" s="1248"/>
      <c r="S62" s="1248"/>
      <c r="T62" s="1248"/>
      <c r="U62" s="1248"/>
      <c r="V62" s="1249"/>
    </row>
    <row r="63" spans="1:22" ht="21.75" customHeight="1">
      <c r="A63" s="1212" t="s">
        <v>979</v>
      </c>
      <c r="B63" s="1209"/>
      <c r="C63" s="1209"/>
      <c r="D63" s="1209"/>
      <c r="E63" s="1209"/>
      <c r="F63" s="1209"/>
      <c r="G63" s="1209"/>
      <c r="H63" s="1209"/>
      <c r="I63" s="1213"/>
      <c r="J63" s="174" t="s">
        <v>980</v>
      </c>
      <c r="K63" s="1191" t="s">
        <v>981</v>
      </c>
      <c r="L63" s="1191"/>
      <c r="M63" s="1191"/>
      <c r="N63" s="1191"/>
      <c r="O63" s="1191"/>
      <c r="P63" s="1209"/>
      <c r="Q63" s="1209"/>
      <c r="R63" s="1209"/>
      <c r="S63" s="1209"/>
      <c r="T63" s="1209"/>
      <c r="U63" s="1213"/>
      <c r="V63" s="175" t="s">
        <v>982</v>
      </c>
    </row>
    <row r="64" spans="1:22" ht="21.75" customHeight="1">
      <c r="A64" s="1673" t="s">
        <v>983</v>
      </c>
      <c r="B64" s="1674"/>
      <c r="C64" s="1674"/>
      <c r="D64" s="1674"/>
      <c r="E64" s="1674"/>
      <c r="F64" s="1675"/>
      <c r="G64" s="1676"/>
      <c r="H64" s="1676"/>
      <c r="I64" s="1676"/>
      <c r="J64" s="1676"/>
      <c r="K64" s="1676"/>
      <c r="L64" s="1676"/>
      <c r="M64" s="1676"/>
      <c r="N64" s="1677"/>
      <c r="O64" s="1675" t="s">
        <v>984</v>
      </c>
      <c r="P64" s="1678"/>
      <c r="Q64" s="1679"/>
      <c r="R64" s="1680"/>
      <c r="S64" s="1678"/>
      <c r="T64" s="1678"/>
      <c r="U64" s="1678"/>
      <c r="V64" s="1681"/>
    </row>
    <row r="65" spans="1:22" ht="21.75" customHeight="1" thickBot="1">
      <c r="A65" s="1682" t="s">
        <v>487</v>
      </c>
      <c r="B65" s="1683"/>
      <c r="C65" s="1683"/>
      <c r="D65" s="1683"/>
      <c r="E65" s="1683"/>
      <c r="F65" s="1684" t="s">
        <v>488</v>
      </c>
      <c r="G65" s="1685"/>
      <c r="H65" s="1685"/>
      <c r="I65" s="1685"/>
      <c r="J65" s="1685"/>
      <c r="K65" s="1686" t="s">
        <v>489</v>
      </c>
      <c r="L65" s="1686"/>
      <c r="M65" s="1511"/>
      <c r="N65" s="1511"/>
      <c r="O65" s="1511"/>
      <c r="P65" s="1511"/>
      <c r="Q65" s="1687" t="s">
        <v>490</v>
      </c>
      <c r="R65" s="1687"/>
      <c r="S65" s="1687"/>
      <c r="T65" s="1687"/>
      <c r="U65" s="1687"/>
      <c r="V65" s="1688"/>
    </row>
    <row r="66" spans="1:22" ht="21.75" customHeight="1" thickTop="1">
      <c r="A66" s="1672" t="s">
        <v>491</v>
      </c>
      <c r="B66" s="786"/>
      <c r="C66" s="786"/>
      <c r="D66" s="786"/>
      <c r="E66" s="786"/>
      <c r="F66" s="786"/>
      <c r="G66" s="786"/>
      <c r="H66" s="786"/>
      <c r="I66" s="786"/>
      <c r="J66" s="786"/>
      <c r="K66" s="787"/>
      <c r="L66" s="1429" t="s">
        <v>986</v>
      </c>
      <c r="M66" s="786"/>
      <c r="N66" s="786"/>
      <c r="O66" s="786"/>
      <c r="P66" s="786"/>
      <c r="Q66" s="786"/>
      <c r="R66" s="786"/>
      <c r="S66" s="786"/>
      <c r="T66" s="786"/>
      <c r="U66" s="786"/>
      <c r="V66" s="1430"/>
    </row>
    <row r="67" spans="1:22" ht="21.75" customHeight="1">
      <c r="A67" s="1557" t="s">
        <v>991</v>
      </c>
      <c r="B67" s="741"/>
      <c r="C67" s="1312" t="s">
        <v>987</v>
      </c>
      <c r="D67" s="741"/>
      <c r="E67" s="1209" t="s">
        <v>492</v>
      </c>
      <c r="F67" s="1213"/>
      <c r="G67" s="1206" t="s">
        <v>991</v>
      </c>
      <c r="H67" s="741"/>
      <c r="I67" s="1312" t="s">
        <v>987</v>
      </c>
      <c r="J67" s="741"/>
      <c r="K67" s="194" t="s">
        <v>492</v>
      </c>
      <c r="L67" s="195" t="s">
        <v>991</v>
      </c>
      <c r="M67" s="1206" t="s">
        <v>492</v>
      </c>
      <c r="N67" s="1207"/>
      <c r="O67" s="1206" t="s">
        <v>493</v>
      </c>
      <c r="P67" s="1207"/>
      <c r="Q67" s="1206" t="s">
        <v>991</v>
      </c>
      <c r="R67" s="741"/>
      <c r="S67" s="1312" t="s">
        <v>492</v>
      </c>
      <c r="T67" s="741"/>
      <c r="U67" s="1206" t="s">
        <v>493</v>
      </c>
      <c r="V67" s="1631"/>
    </row>
    <row r="68" spans="1:22" ht="21.75" customHeight="1">
      <c r="A68" s="1671"/>
      <c r="B68" s="1635"/>
      <c r="C68" s="520" t="s">
        <v>994</v>
      </c>
      <c r="D68" s="519"/>
      <c r="E68" s="1448"/>
      <c r="F68" s="1448"/>
      <c r="G68" s="1217" t="s">
        <v>494</v>
      </c>
      <c r="H68" s="1218"/>
      <c r="I68" s="1213" t="s">
        <v>999</v>
      </c>
      <c r="J68" s="1208"/>
      <c r="K68" s="462"/>
      <c r="L68" s="147" t="s">
        <v>1112</v>
      </c>
      <c r="M68" s="1324"/>
      <c r="N68" s="1325"/>
      <c r="O68" s="1206"/>
      <c r="P68" s="1207"/>
      <c r="Q68" s="1206"/>
      <c r="R68" s="741"/>
      <c r="S68" s="1312"/>
      <c r="T68" s="741"/>
      <c r="U68" s="1206"/>
      <c r="V68" s="1631"/>
    </row>
    <row r="69" spans="1:22" ht="21.75" customHeight="1">
      <c r="A69" s="1266" t="s">
        <v>494</v>
      </c>
      <c r="B69" s="863"/>
      <c r="C69" s="520" t="s">
        <v>996</v>
      </c>
      <c r="D69" s="519"/>
      <c r="E69" s="1448"/>
      <c r="F69" s="1268"/>
      <c r="G69" s="1575" t="s">
        <v>495</v>
      </c>
      <c r="H69" s="1267"/>
      <c r="I69" s="1269" t="s">
        <v>655</v>
      </c>
      <c r="J69" s="1208"/>
      <c r="K69" s="462" t="s">
        <v>655</v>
      </c>
      <c r="L69" s="147" t="s">
        <v>496</v>
      </c>
      <c r="M69" s="1324"/>
      <c r="N69" s="1325"/>
      <c r="O69" s="1660"/>
      <c r="P69" s="1662"/>
      <c r="Q69" s="1206"/>
      <c r="R69" s="741"/>
      <c r="S69" s="1312"/>
      <c r="T69" s="741"/>
      <c r="U69" s="1206"/>
      <c r="V69" s="1631"/>
    </row>
    <row r="70" spans="1:22" ht="21.75" customHeight="1">
      <c r="A70" s="1266"/>
      <c r="B70" s="863"/>
      <c r="C70" s="520" t="s">
        <v>997</v>
      </c>
      <c r="D70" s="519"/>
      <c r="E70" s="1448"/>
      <c r="F70" s="1448"/>
      <c r="G70" s="1272" t="s">
        <v>497</v>
      </c>
      <c r="H70" s="1274"/>
      <c r="I70" s="1213"/>
      <c r="J70" s="1208"/>
      <c r="K70" s="196"/>
      <c r="L70" s="147" t="s">
        <v>498</v>
      </c>
      <c r="M70" s="1324"/>
      <c r="N70" s="1325"/>
      <c r="O70" s="1660"/>
      <c r="P70" s="1662"/>
      <c r="Q70" s="1206" t="s">
        <v>499</v>
      </c>
      <c r="R70" s="741"/>
      <c r="S70" s="1667"/>
      <c r="T70" s="1668"/>
      <c r="U70" s="1669"/>
      <c r="V70" s="1670"/>
    </row>
    <row r="71" spans="1:22" ht="21.75" customHeight="1">
      <c r="A71" s="1266" t="s">
        <v>495</v>
      </c>
      <c r="B71" s="863"/>
      <c r="C71" s="520" t="s">
        <v>998</v>
      </c>
      <c r="D71" s="519"/>
      <c r="E71" s="1448"/>
      <c r="F71" s="1448"/>
      <c r="G71" s="1575" t="s">
        <v>500</v>
      </c>
      <c r="H71" s="1267"/>
      <c r="I71" s="1284" t="s">
        <v>501</v>
      </c>
      <c r="J71" s="1276"/>
      <c r="K71" s="536"/>
      <c r="L71" s="147" t="s">
        <v>502</v>
      </c>
      <c r="M71" s="1324"/>
      <c r="N71" s="1325"/>
      <c r="O71" s="1660"/>
      <c r="P71" s="1662"/>
      <c r="Q71" s="1206" t="s">
        <v>503</v>
      </c>
      <c r="R71" s="741"/>
      <c r="S71" s="1667"/>
      <c r="T71" s="1668"/>
      <c r="U71" s="1669"/>
      <c r="V71" s="1670"/>
    </row>
    <row r="72" spans="1:22" ht="21.75" customHeight="1">
      <c r="A72" s="1266"/>
      <c r="B72" s="863"/>
      <c r="C72" s="1224" t="s">
        <v>642</v>
      </c>
      <c r="D72" s="1258"/>
      <c r="E72" s="1448"/>
      <c r="F72" s="1268"/>
      <c r="G72" s="1575" t="s">
        <v>504</v>
      </c>
      <c r="H72" s="1267"/>
      <c r="I72" s="1269"/>
      <c r="J72" s="1208"/>
      <c r="K72" s="196"/>
      <c r="L72" s="147" t="s">
        <v>505</v>
      </c>
      <c r="M72" s="1324"/>
      <c r="N72" s="1325"/>
      <c r="O72" s="1660"/>
      <c r="P72" s="1662"/>
      <c r="Q72" s="1665" t="s">
        <v>506</v>
      </c>
      <c r="R72" s="1666"/>
      <c r="S72" s="1658"/>
      <c r="T72" s="1659"/>
      <c r="U72" s="1663"/>
      <c r="V72" s="1664"/>
    </row>
    <row r="73" spans="1:22" ht="21.75" customHeight="1">
      <c r="A73" s="1266" t="s">
        <v>497</v>
      </c>
      <c r="B73" s="863"/>
      <c r="C73" s="1224"/>
      <c r="D73" s="1258"/>
      <c r="E73" s="1448"/>
      <c r="F73" s="1268"/>
      <c r="G73" s="1575" t="s">
        <v>495</v>
      </c>
      <c r="H73" s="1267"/>
      <c r="I73" s="1269"/>
      <c r="J73" s="1208"/>
      <c r="K73" s="196"/>
      <c r="L73" s="147" t="s">
        <v>507</v>
      </c>
      <c r="M73" s="1324"/>
      <c r="N73" s="1325"/>
      <c r="O73" s="1660"/>
      <c r="P73" s="1662"/>
      <c r="Q73" s="1665" t="s">
        <v>508</v>
      </c>
      <c r="R73" s="1666"/>
      <c r="S73" s="1658"/>
      <c r="T73" s="1659"/>
      <c r="U73" s="1660"/>
      <c r="V73" s="1661"/>
    </row>
    <row r="74" spans="1:22" ht="21.75" customHeight="1">
      <c r="A74" s="1266"/>
      <c r="B74" s="863"/>
      <c r="C74" s="1213" t="s">
        <v>576</v>
      </c>
      <c r="D74" s="1628"/>
      <c r="E74" s="1448"/>
      <c r="F74" s="1448"/>
      <c r="G74" s="1272" t="s">
        <v>497</v>
      </c>
      <c r="H74" s="1274"/>
      <c r="I74" s="1213"/>
      <c r="J74" s="1208"/>
      <c r="K74" s="196"/>
      <c r="L74" s="147" t="s">
        <v>999</v>
      </c>
      <c r="M74" s="1324"/>
      <c r="N74" s="1325"/>
      <c r="O74" s="1660"/>
      <c r="P74" s="1662"/>
      <c r="Q74" s="1206" t="s">
        <v>509</v>
      </c>
      <c r="R74" s="741"/>
      <c r="S74" s="1312"/>
      <c r="T74" s="741"/>
      <c r="U74" s="1206"/>
      <c r="V74" s="1631"/>
    </row>
    <row r="75" spans="1:22" ht="21.75" customHeight="1" thickBot="1">
      <c r="A75" s="1277"/>
      <c r="B75" s="893"/>
      <c r="C75" s="1182" t="s">
        <v>577</v>
      </c>
      <c r="D75" s="1641"/>
      <c r="E75" s="1651"/>
      <c r="F75" s="1651"/>
      <c r="G75" s="1183" t="s">
        <v>1002</v>
      </c>
      <c r="H75" s="1184"/>
      <c r="I75" s="1626"/>
      <c r="J75" s="1641"/>
      <c r="K75" s="463">
        <f>E68+E69+E70+E71+E72+E73+E74+E75+K68+K71</f>
        <v>0</v>
      </c>
      <c r="L75" s="176" t="s">
        <v>501</v>
      </c>
      <c r="M75" s="1652"/>
      <c r="N75" s="1653"/>
      <c r="O75" s="1654"/>
      <c r="P75" s="1655"/>
      <c r="Q75" s="1183" t="s">
        <v>1002</v>
      </c>
      <c r="R75" s="1639"/>
      <c r="S75" s="1656">
        <f>M68+M69+M70+M71+M72+M73+M74+M75+S72+S73</f>
        <v>0</v>
      </c>
      <c r="T75" s="1657"/>
      <c r="U75" s="1303">
        <f>O68+O69+O70+O71+O72+O73+O74+O75+U72+U73</f>
        <v>0</v>
      </c>
      <c r="V75" s="1649"/>
    </row>
    <row r="76" spans="1:22" ht="21.75" customHeight="1" thickTop="1">
      <c r="A76" s="1270"/>
      <c r="B76" s="1271"/>
      <c r="C76" s="1272" t="s">
        <v>1038</v>
      </c>
      <c r="D76" s="1273"/>
      <c r="E76" s="1273"/>
      <c r="F76" s="1274"/>
      <c r="G76" s="1272" t="s">
        <v>1039</v>
      </c>
      <c r="H76" s="1275"/>
      <c r="I76" s="1275"/>
      <c r="J76" s="1276"/>
      <c r="K76" s="1428" t="s">
        <v>1040</v>
      </c>
      <c r="L76" s="1650"/>
      <c r="M76" s="179"/>
      <c r="N76" s="177" t="s">
        <v>1041</v>
      </c>
      <c r="O76" s="177"/>
      <c r="P76" s="1272" t="s">
        <v>1042</v>
      </c>
      <c r="Q76" s="786"/>
      <c r="R76" s="1447"/>
      <c r="S76" s="1428" t="s">
        <v>1043</v>
      </c>
      <c r="T76" s="786"/>
      <c r="U76" s="786"/>
      <c r="V76" s="1430"/>
    </row>
    <row r="77" spans="1:22" ht="21.75" customHeight="1">
      <c r="A77" s="1266" t="s">
        <v>242</v>
      </c>
      <c r="B77" s="1267"/>
      <c r="C77" s="1268">
        <v>37.5</v>
      </c>
      <c r="D77" s="1269"/>
      <c r="E77" s="182"/>
      <c r="F77" s="174" t="s">
        <v>243</v>
      </c>
      <c r="G77" s="1213">
        <v>95</v>
      </c>
      <c r="H77" s="1269"/>
      <c r="I77" s="147" t="s">
        <v>221</v>
      </c>
      <c r="J77" s="254">
        <v>100</v>
      </c>
      <c r="K77" s="1206"/>
      <c r="L77" s="741"/>
      <c r="M77" s="1312"/>
      <c r="N77" s="1169"/>
      <c r="O77" s="741"/>
      <c r="P77" s="1627" t="s">
        <v>245</v>
      </c>
      <c r="Q77" s="1625"/>
      <c r="R77" s="1628"/>
      <c r="S77" s="1206"/>
      <c r="T77" s="1625"/>
      <c r="U77" s="1625"/>
      <c r="V77" s="183"/>
    </row>
    <row r="78" spans="1:22" ht="21.75" customHeight="1">
      <c r="A78" s="1266" t="s">
        <v>246</v>
      </c>
      <c r="B78" s="1267"/>
      <c r="C78" s="1268">
        <v>31.5</v>
      </c>
      <c r="D78" s="1269"/>
      <c r="E78" s="182"/>
      <c r="F78" s="174" t="s">
        <v>243</v>
      </c>
      <c r="G78" s="1213"/>
      <c r="H78" s="1269"/>
      <c r="I78" s="181"/>
      <c r="J78" s="254"/>
      <c r="K78" s="1206"/>
      <c r="L78" s="741"/>
      <c r="M78" s="1312"/>
      <c r="N78" s="1169"/>
      <c r="O78" s="741"/>
      <c r="P78" s="1627" t="s">
        <v>245</v>
      </c>
      <c r="Q78" s="1625"/>
      <c r="R78" s="1628"/>
      <c r="S78" s="1206"/>
      <c r="T78" s="1625"/>
      <c r="U78" s="1625"/>
      <c r="V78" s="183"/>
    </row>
    <row r="79" spans="1:22" ht="21.75" customHeight="1">
      <c r="A79" s="1266" t="s">
        <v>247</v>
      </c>
      <c r="B79" s="1267"/>
      <c r="C79" s="1268">
        <v>26.5</v>
      </c>
      <c r="D79" s="1269"/>
      <c r="E79" s="182"/>
      <c r="F79" s="174" t="s">
        <v>243</v>
      </c>
      <c r="G79" s="1213"/>
      <c r="H79" s="1269"/>
      <c r="I79" s="181"/>
      <c r="J79" s="254"/>
      <c r="K79" s="1305"/>
      <c r="L79" s="1648"/>
      <c r="M79" s="1646"/>
      <c r="N79" s="1647"/>
      <c r="O79" s="1648"/>
      <c r="P79" s="1627" t="s">
        <v>245</v>
      </c>
      <c r="Q79" s="1625"/>
      <c r="R79" s="1628"/>
      <c r="S79" s="1206"/>
      <c r="T79" s="1625"/>
      <c r="U79" s="1625"/>
      <c r="V79" s="183"/>
    </row>
    <row r="80" spans="1:22" ht="21.75" customHeight="1">
      <c r="A80" s="1266" t="s">
        <v>831</v>
      </c>
      <c r="B80" s="1267"/>
      <c r="C80" s="1268">
        <v>19</v>
      </c>
      <c r="D80" s="1269"/>
      <c r="E80" s="182"/>
      <c r="F80" s="174" t="s">
        <v>832</v>
      </c>
      <c r="G80" s="1213">
        <v>50</v>
      </c>
      <c r="H80" s="1269"/>
      <c r="I80" s="147" t="s">
        <v>1044</v>
      </c>
      <c r="J80" s="254">
        <v>100</v>
      </c>
      <c r="K80" s="1206"/>
      <c r="L80" s="741"/>
      <c r="M80" s="1646"/>
      <c r="N80" s="1647"/>
      <c r="O80" s="1648"/>
      <c r="P80" s="1627" t="s">
        <v>1080</v>
      </c>
      <c r="Q80" s="1625"/>
      <c r="R80" s="1628"/>
      <c r="S80" s="1206"/>
      <c r="T80" s="1625"/>
      <c r="U80" s="1625"/>
      <c r="V80" s="183"/>
    </row>
    <row r="81" spans="1:22" ht="21.75" customHeight="1">
      <c r="A81" s="1266" t="s">
        <v>833</v>
      </c>
      <c r="B81" s="1267"/>
      <c r="C81" s="1213">
        <v>13.2</v>
      </c>
      <c r="D81" s="1269"/>
      <c r="E81" s="181"/>
      <c r="F81" s="174" t="s">
        <v>834</v>
      </c>
      <c r="G81" s="1213"/>
      <c r="H81" s="1269"/>
      <c r="I81" s="147" t="s">
        <v>1045</v>
      </c>
      <c r="J81" s="254"/>
      <c r="K81" s="1206"/>
      <c r="L81" s="741"/>
      <c r="M81" s="1312"/>
      <c r="N81" s="1169"/>
      <c r="O81" s="741"/>
      <c r="P81" s="1627" t="s">
        <v>1081</v>
      </c>
      <c r="Q81" s="1625"/>
      <c r="R81" s="1628"/>
      <c r="S81" s="1206"/>
      <c r="T81" s="1625"/>
      <c r="U81" s="1625"/>
      <c r="V81" s="183"/>
    </row>
    <row r="82" spans="1:22" ht="21.75" customHeight="1">
      <c r="A82" s="1266" t="s">
        <v>844</v>
      </c>
      <c r="B82" s="1267"/>
      <c r="C82" s="1213">
        <v>4.75</v>
      </c>
      <c r="D82" s="1269"/>
      <c r="E82" s="181"/>
      <c r="F82" s="174" t="s">
        <v>832</v>
      </c>
      <c r="G82" s="1213"/>
      <c r="H82" s="1269"/>
      <c r="I82" s="147" t="s">
        <v>1044</v>
      </c>
      <c r="J82" s="254"/>
      <c r="K82" s="1206"/>
      <c r="L82" s="741"/>
      <c r="M82" s="1312"/>
      <c r="N82" s="1169"/>
      <c r="O82" s="741"/>
      <c r="P82" s="1627" t="s">
        <v>1080</v>
      </c>
      <c r="Q82" s="1625"/>
      <c r="R82" s="1628"/>
      <c r="S82" s="1206"/>
      <c r="T82" s="1625"/>
      <c r="U82" s="1625"/>
      <c r="V82" s="183"/>
    </row>
    <row r="83" spans="1:22" ht="21.75" customHeight="1">
      <c r="A83" s="1266" t="s">
        <v>837</v>
      </c>
      <c r="B83" s="1267"/>
      <c r="C83" s="1213">
        <v>2.36</v>
      </c>
      <c r="D83" s="1269"/>
      <c r="E83" s="181"/>
      <c r="F83" s="174" t="s">
        <v>832</v>
      </c>
      <c r="G83" s="1213">
        <v>20</v>
      </c>
      <c r="H83" s="1269"/>
      <c r="I83" s="147" t="s">
        <v>1044</v>
      </c>
      <c r="J83" s="254">
        <v>60</v>
      </c>
      <c r="K83" s="1206"/>
      <c r="L83" s="741"/>
      <c r="M83" s="1312"/>
      <c r="N83" s="1169"/>
      <c r="O83" s="741"/>
      <c r="P83" s="1627" t="s">
        <v>1080</v>
      </c>
      <c r="Q83" s="1625"/>
      <c r="R83" s="1628"/>
      <c r="S83" s="1206"/>
      <c r="T83" s="1625"/>
      <c r="U83" s="1625"/>
      <c r="V83" s="183"/>
    </row>
    <row r="84" spans="1:22" ht="21.75" customHeight="1">
      <c r="A84" s="1266" t="s">
        <v>838</v>
      </c>
      <c r="B84" s="1267"/>
      <c r="C84" s="1213">
        <v>600</v>
      </c>
      <c r="D84" s="1269"/>
      <c r="E84" s="181"/>
      <c r="F84" s="174" t="s">
        <v>877</v>
      </c>
      <c r="G84" s="1213"/>
      <c r="H84" s="1269"/>
      <c r="I84" s="147" t="s">
        <v>1044</v>
      </c>
      <c r="J84" s="254"/>
      <c r="K84" s="1206"/>
      <c r="L84" s="741"/>
      <c r="M84" s="1312"/>
      <c r="N84" s="1169"/>
      <c r="O84" s="741"/>
      <c r="P84" s="1627" t="s">
        <v>1080</v>
      </c>
      <c r="Q84" s="1625"/>
      <c r="R84" s="1628"/>
      <c r="S84" s="1206"/>
      <c r="T84" s="1625"/>
      <c r="U84" s="1625"/>
      <c r="V84" s="183"/>
    </row>
    <row r="85" spans="1:22" ht="21.75" customHeight="1">
      <c r="A85" s="1266" t="s">
        <v>839</v>
      </c>
      <c r="B85" s="1267"/>
      <c r="C85" s="1213">
        <v>300</v>
      </c>
      <c r="D85" s="1269"/>
      <c r="E85" s="181"/>
      <c r="F85" s="174" t="s">
        <v>840</v>
      </c>
      <c r="G85" s="1213"/>
      <c r="H85" s="1269"/>
      <c r="I85" s="147" t="s">
        <v>1046</v>
      </c>
      <c r="J85" s="254"/>
      <c r="K85" s="1206"/>
      <c r="L85" s="741"/>
      <c r="M85" s="1312"/>
      <c r="N85" s="1169"/>
      <c r="O85" s="741"/>
      <c r="P85" s="1627" t="s">
        <v>1082</v>
      </c>
      <c r="Q85" s="1625"/>
      <c r="R85" s="1628"/>
      <c r="S85" s="1206"/>
      <c r="T85" s="1625"/>
      <c r="U85" s="1625"/>
      <c r="V85" s="183"/>
    </row>
    <row r="86" spans="1:22" ht="21.75" customHeight="1">
      <c r="A86" s="1266" t="s">
        <v>841</v>
      </c>
      <c r="B86" s="1267"/>
      <c r="C86" s="1213">
        <v>150</v>
      </c>
      <c r="D86" s="1269"/>
      <c r="E86" s="181"/>
      <c r="F86" s="174" t="s">
        <v>840</v>
      </c>
      <c r="G86" s="1213"/>
      <c r="H86" s="1269"/>
      <c r="I86" s="147" t="s">
        <v>1046</v>
      </c>
      <c r="J86" s="254"/>
      <c r="K86" s="1206"/>
      <c r="L86" s="741"/>
      <c r="M86" s="1312"/>
      <c r="N86" s="1169"/>
      <c r="O86" s="741"/>
      <c r="P86" s="1627" t="s">
        <v>1082</v>
      </c>
      <c r="Q86" s="1625"/>
      <c r="R86" s="1628"/>
      <c r="S86" s="1206"/>
      <c r="T86" s="1625"/>
      <c r="U86" s="1625"/>
      <c r="V86" s="183"/>
    </row>
    <row r="87" spans="1:22" ht="21.75" customHeight="1" thickBot="1">
      <c r="A87" s="1277" t="s">
        <v>842</v>
      </c>
      <c r="B87" s="1278"/>
      <c r="C87" s="1182">
        <v>75</v>
      </c>
      <c r="D87" s="1279"/>
      <c r="E87" s="184"/>
      <c r="F87" s="185" t="s">
        <v>840</v>
      </c>
      <c r="G87" s="1182">
        <v>0</v>
      </c>
      <c r="H87" s="1279"/>
      <c r="I87" s="176" t="s">
        <v>1046</v>
      </c>
      <c r="J87" s="255">
        <v>10</v>
      </c>
      <c r="K87" s="1183"/>
      <c r="L87" s="1639"/>
      <c r="M87" s="1184"/>
      <c r="N87" s="990"/>
      <c r="O87" s="1639"/>
      <c r="P87" s="1640" t="s">
        <v>1082</v>
      </c>
      <c r="Q87" s="1626"/>
      <c r="R87" s="1641"/>
      <c r="S87" s="1183"/>
      <c r="T87" s="1626"/>
      <c r="U87" s="1626"/>
      <c r="V87" s="186"/>
    </row>
    <row r="88" spans="1:22" ht="21.75" customHeight="1" thickTop="1">
      <c r="A88" s="1282" t="s">
        <v>510</v>
      </c>
      <c r="B88" s="1283"/>
      <c r="C88" s="1283"/>
      <c r="D88" s="1283"/>
      <c r="E88" s="1283"/>
      <c r="F88" s="1283"/>
      <c r="G88" s="1283"/>
      <c r="H88" s="1284"/>
      <c r="I88" s="1276" t="s">
        <v>1056</v>
      </c>
      <c r="J88" s="1283"/>
      <c r="K88" s="1272"/>
      <c r="L88" s="1642"/>
      <c r="M88" s="1273"/>
      <c r="N88" s="1643"/>
      <c r="O88" s="1642"/>
      <c r="P88" s="1644" t="s">
        <v>1083</v>
      </c>
      <c r="Q88" s="900"/>
      <c r="R88" s="1645"/>
      <c r="S88" s="1428"/>
      <c r="T88" s="786"/>
      <c r="U88" s="786"/>
      <c r="V88" s="1430"/>
    </row>
    <row r="89" spans="1:22" ht="21.75" customHeight="1">
      <c r="A89" s="1282" t="s">
        <v>511</v>
      </c>
      <c r="B89" s="1283"/>
      <c r="C89" s="1283"/>
      <c r="D89" s="1283"/>
      <c r="E89" s="1283"/>
      <c r="F89" s="1283"/>
      <c r="G89" s="1283"/>
      <c r="H89" s="1284"/>
      <c r="I89" s="1276" t="s">
        <v>1056</v>
      </c>
      <c r="J89" s="1283"/>
      <c r="K89" s="1206"/>
      <c r="L89" s="741"/>
      <c r="M89" s="1312"/>
      <c r="N89" s="1169"/>
      <c r="O89" s="741"/>
      <c r="P89" s="1627" t="s">
        <v>1083</v>
      </c>
      <c r="Q89" s="1625"/>
      <c r="R89" s="1628"/>
      <c r="S89" s="1206"/>
      <c r="T89" s="1625"/>
      <c r="U89" s="1625"/>
      <c r="V89" s="183"/>
    </row>
    <row r="90" spans="1:22" ht="21.75" customHeight="1">
      <c r="A90" s="1282" t="s">
        <v>512</v>
      </c>
      <c r="B90" s="1283"/>
      <c r="C90" s="1283"/>
      <c r="D90" s="1283"/>
      <c r="E90" s="1283"/>
      <c r="F90" s="1283"/>
      <c r="G90" s="1283"/>
      <c r="H90" s="1284"/>
      <c r="I90" s="1276" t="s">
        <v>932</v>
      </c>
      <c r="J90" s="1283"/>
      <c r="K90" s="1206"/>
      <c r="L90" s="741"/>
      <c r="M90" s="1312"/>
      <c r="N90" s="1169"/>
      <c r="O90" s="741"/>
      <c r="P90" s="1627" t="s">
        <v>513</v>
      </c>
      <c r="Q90" s="1625"/>
      <c r="R90" s="1628"/>
      <c r="S90" s="1206"/>
      <c r="T90" s="1625"/>
      <c r="U90" s="1625"/>
      <c r="V90" s="183"/>
    </row>
    <row r="91" spans="1:22" ht="21.75" customHeight="1">
      <c r="A91" s="1282" t="s">
        <v>514</v>
      </c>
      <c r="B91" s="1283"/>
      <c r="C91" s="1283"/>
      <c r="D91" s="1283"/>
      <c r="E91" s="1283"/>
      <c r="F91" s="1283"/>
      <c r="G91" s="1283"/>
      <c r="H91" s="1284"/>
      <c r="I91" s="1276" t="s">
        <v>1056</v>
      </c>
      <c r="J91" s="1283"/>
      <c r="K91" s="1206"/>
      <c r="L91" s="741"/>
      <c r="M91" s="1312"/>
      <c r="N91" s="1169"/>
      <c r="O91" s="741"/>
      <c r="P91" s="1627" t="s">
        <v>1083</v>
      </c>
      <c r="Q91" s="1625"/>
      <c r="R91" s="1628"/>
      <c r="S91" s="1206"/>
      <c r="T91" s="1625"/>
      <c r="U91" s="1625"/>
      <c r="V91" s="183"/>
    </row>
    <row r="92" spans="1:22" ht="21.75" customHeight="1">
      <c r="A92" s="1282" t="s">
        <v>515</v>
      </c>
      <c r="B92" s="1283"/>
      <c r="C92" s="1283"/>
      <c r="D92" s="1283"/>
      <c r="E92" s="1283"/>
      <c r="F92" s="1283"/>
      <c r="G92" s="1283"/>
      <c r="H92" s="1284"/>
      <c r="I92" s="1276" t="s">
        <v>516</v>
      </c>
      <c r="J92" s="1283"/>
      <c r="K92" s="1206"/>
      <c r="L92" s="741"/>
      <c r="M92" s="1312"/>
      <c r="N92" s="1169"/>
      <c r="O92" s="741"/>
      <c r="P92" s="1627" t="s">
        <v>517</v>
      </c>
      <c r="Q92" s="1625"/>
      <c r="R92" s="1628"/>
      <c r="S92" s="1206"/>
      <c r="T92" s="1625"/>
      <c r="U92" s="1625"/>
      <c r="V92" s="183"/>
    </row>
    <row r="93" spans="1:22" ht="21.75" customHeight="1">
      <c r="A93" s="188"/>
      <c r="B93" s="189"/>
      <c r="C93" s="1209" t="s">
        <v>1048</v>
      </c>
      <c r="D93" s="1209"/>
      <c r="E93" s="1209"/>
      <c r="F93" s="1209"/>
      <c r="G93" s="1209"/>
      <c r="H93" s="1213"/>
      <c r="I93" s="1208" t="s">
        <v>1049</v>
      </c>
      <c r="J93" s="1209"/>
      <c r="K93" s="1206"/>
      <c r="L93" s="741"/>
      <c r="M93" s="1312"/>
      <c r="N93" s="1169"/>
      <c r="O93" s="741"/>
      <c r="P93" s="1627" t="s">
        <v>1080</v>
      </c>
      <c r="Q93" s="1625"/>
      <c r="R93" s="1628"/>
      <c r="S93" s="1206"/>
      <c r="T93" s="1625"/>
      <c r="U93" s="1625"/>
      <c r="V93" s="183"/>
    </row>
    <row r="94" spans="1:22" ht="21.75" customHeight="1">
      <c r="A94" s="140" t="s">
        <v>1050</v>
      </c>
      <c r="B94" s="178" t="s">
        <v>1051</v>
      </c>
      <c r="C94" s="1209" t="s">
        <v>1052</v>
      </c>
      <c r="D94" s="1209"/>
      <c r="E94" s="1209"/>
      <c r="F94" s="1209"/>
      <c r="G94" s="1209"/>
      <c r="H94" s="1213"/>
      <c r="I94" s="1208" t="s">
        <v>1053</v>
      </c>
      <c r="J94" s="1209"/>
      <c r="K94" s="1206"/>
      <c r="L94" s="741"/>
      <c r="M94" s="1312"/>
      <c r="N94" s="1169"/>
      <c r="O94" s="741"/>
      <c r="P94" s="1627" t="s">
        <v>1083</v>
      </c>
      <c r="Q94" s="1625"/>
      <c r="R94" s="1628"/>
      <c r="S94" s="1206"/>
      <c r="T94" s="1625"/>
      <c r="U94" s="1625"/>
      <c r="V94" s="183"/>
    </row>
    <row r="95" spans="1:22" ht="21.75" customHeight="1">
      <c r="A95" s="190" t="s">
        <v>892</v>
      </c>
      <c r="B95" s="178" t="s">
        <v>1054</v>
      </c>
      <c r="C95" s="1209" t="s">
        <v>1055</v>
      </c>
      <c r="D95" s="1209"/>
      <c r="E95" s="1209"/>
      <c r="F95" s="1209"/>
      <c r="G95" s="1209"/>
      <c r="H95" s="1213"/>
      <c r="I95" s="1208" t="s">
        <v>1056</v>
      </c>
      <c r="J95" s="1209"/>
      <c r="K95" s="1206"/>
      <c r="L95" s="741"/>
      <c r="M95" s="1312"/>
      <c r="N95" s="1169"/>
      <c r="O95" s="741"/>
      <c r="P95" s="1627" t="s">
        <v>1083</v>
      </c>
      <c r="Q95" s="1625"/>
      <c r="R95" s="1628"/>
      <c r="S95" s="1176" t="s">
        <v>314</v>
      </c>
      <c r="T95" s="1177"/>
      <c r="U95" s="1177"/>
      <c r="V95" s="528"/>
    </row>
    <row r="96" spans="1:22" ht="21.75" customHeight="1">
      <c r="A96" s="140" t="s">
        <v>1057</v>
      </c>
      <c r="B96" s="178" t="s">
        <v>933</v>
      </c>
      <c r="C96" s="1209" t="s">
        <v>1058</v>
      </c>
      <c r="D96" s="1209"/>
      <c r="E96" s="1209"/>
      <c r="F96" s="1209"/>
      <c r="G96" s="1209"/>
      <c r="H96" s="1213"/>
      <c r="I96" s="1208" t="s">
        <v>1059</v>
      </c>
      <c r="J96" s="1209"/>
      <c r="K96" s="1206"/>
      <c r="L96" s="741"/>
      <c r="M96" s="1312"/>
      <c r="N96" s="1169"/>
      <c r="O96" s="741"/>
      <c r="P96" s="1627" t="s">
        <v>1084</v>
      </c>
      <c r="Q96" s="1625"/>
      <c r="R96" s="1628"/>
      <c r="S96" s="1176"/>
      <c r="T96" s="1177"/>
      <c r="U96" s="1177"/>
      <c r="V96" s="528"/>
    </row>
    <row r="97" spans="1:22" ht="21.75" customHeight="1">
      <c r="A97" s="140" t="s">
        <v>1060</v>
      </c>
      <c r="B97" s="178" t="s">
        <v>1061</v>
      </c>
      <c r="C97" s="1209" t="s">
        <v>1062</v>
      </c>
      <c r="D97" s="1209"/>
      <c r="E97" s="1209"/>
      <c r="F97" s="1209"/>
      <c r="G97" s="1209"/>
      <c r="H97" s="1213"/>
      <c r="I97" s="1208" t="s">
        <v>248</v>
      </c>
      <c r="J97" s="1209"/>
      <c r="K97" s="1206"/>
      <c r="L97" s="741"/>
      <c r="M97" s="1312"/>
      <c r="N97" s="1169"/>
      <c r="O97" s="741"/>
      <c r="P97" s="1627" t="s">
        <v>245</v>
      </c>
      <c r="Q97" s="1625"/>
      <c r="R97" s="1628"/>
      <c r="S97" s="1176">
        <v>3.43</v>
      </c>
      <c r="T97" s="1177"/>
      <c r="U97" s="1177"/>
      <c r="V97" s="528" t="s">
        <v>894</v>
      </c>
    </row>
    <row r="98" spans="1:22" ht="21.75" customHeight="1">
      <c r="A98" s="140" t="s">
        <v>1175</v>
      </c>
      <c r="B98" s="178" t="s">
        <v>1063</v>
      </c>
      <c r="C98" s="1209" t="s">
        <v>1064</v>
      </c>
      <c r="D98" s="1209"/>
      <c r="E98" s="1209"/>
      <c r="F98" s="1209"/>
      <c r="G98" s="1209"/>
      <c r="H98" s="1213"/>
      <c r="I98" s="1208" t="s">
        <v>249</v>
      </c>
      <c r="J98" s="1209"/>
      <c r="K98" s="1206"/>
      <c r="L98" s="741"/>
      <c r="M98" s="1312"/>
      <c r="N98" s="1169"/>
      <c r="O98" s="741"/>
      <c r="P98" s="1627" t="s">
        <v>245</v>
      </c>
      <c r="Q98" s="1625"/>
      <c r="R98" s="1628"/>
      <c r="S98" s="1176" t="s">
        <v>313</v>
      </c>
      <c r="T98" s="1177"/>
      <c r="U98" s="1177"/>
      <c r="V98" s="528"/>
    </row>
    <row r="99" spans="1:22" ht="21.75" customHeight="1">
      <c r="A99" s="191"/>
      <c r="B99" s="180"/>
      <c r="C99" s="1209" t="s">
        <v>1065</v>
      </c>
      <c r="D99" s="1209"/>
      <c r="E99" s="1209"/>
      <c r="F99" s="1209"/>
      <c r="G99" s="1209"/>
      <c r="H99" s="1213"/>
      <c r="I99" s="1208" t="s">
        <v>1066</v>
      </c>
      <c r="J99" s="1209"/>
      <c r="K99" s="1206"/>
      <c r="L99" s="741"/>
      <c r="M99" s="1312"/>
      <c r="N99" s="1169"/>
      <c r="O99" s="741"/>
      <c r="P99" s="1627" t="s">
        <v>1067</v>
      </c>
      <c r="Q99" s="1625"/>
      <c r="R99" s="1628"/>
      <c r="S99" s="1206"/>
      <c r="T99" s="1625"/>
      <c r="U99" s="1625"/>
      <c r="V99" s="183"/>
    </row>
    <row r="100" spans="1:22" ht="21.75" customHeight="1">
      <c r="A100" s="1212" t="s">
        <v>1068</v>
      </c>
      <c r="B100" s="1209"/>
      <c r="C100" s="1209"/>
      <c r="D100" s="1209"/>
      <c r="E100" s="1209"/>
      <c r="F100" s="1209"/>
      <c r="G100" s="1209"/>
      <c r="H100" s="1213"/>
      <c r="I100" s="1208" t="s">
        <v>1069</v>
      </c>
      <c r="J100" s="1209"/>
      <c r="K100" s="1206"/>
      <c r="L100" s="741"/>
      <c r="M100" s="1312"/>
      <c r="N100" s="1169"/>
      <c r="O100" s="741"/>
      <c r="P100" s="1627" t="s">
        <v>1070</v>
      </c>
      <c r="Q100" s="1625"/>
      <c r="R100" s="1628"/>
      <c r="S100" s="1206"/>
      <c r="T100" s="1625"/>
      <c r="U100" s="1625"/>
      <c r="V100" s="183"/>
    </row>
    <row r="101" spans="1:22" ht="21.75" customHeight="1">
      <c r="A101" s="1291" t="s">
        <v>1187</v>
      </c>
      <c r="B101" s="1292"/>
      <c r="C101" s="1224" t="s">
        <v>1132</v>
      </c>
      <c r="D101" s="1225"/>
      <c r="E101" s="1225"/>
      <c r="F101" s="1225"/>
      <c r="G101" s="1225"/>
      <c r="H101" s="1225"/>
      <c r="I101" s="1208" t="s">
        <v>1066</v>
      </c>
      <c r="J101" s="1209"/>
      <c r="K101" s="1206"/>
      <c r="L101" s="741"/>
      <c r="M101" s="1312"/>
      <c r="N101" s="1169"/>
      <c r="O101" s="741"/>
      <c r="P101" s="1627" t="s">
        <v>1070</v>
      </c>
      <c r="Q101" s="1625"/>
      <c r="R101" s="1628"/>
      <c r="S101" s="1176"/>
      <c r="T101" s="1177"/>
      <c r="U101" s="1177"/>
      <c r="V101" s="183"/>
    </row>
    <row r="102" spans="1:22" ht="21.75" customHeight="1">
      <c r="A102" s="1293"/>
      <c r="B102" s="1294"/>
      <c r="C102" s="1224" t="s">
        <v>644</v>
      </c>
      <c r="D102" s="1225"/>
      <c r="E102" s="1225"/>
      <c r="F102" s="1225"/>
      <c r="G102" s="1225"/>
      <c r="H102" s="1225"/>
      <c r="I102" s="1208" t="s">
        <v>1071</v>
      </c>
      <c r="J102" s="1209"/>
      <c r="K102" s="1206"/>
      <c r="L102" s="741"/>
      <c r="M102" s="1312"/>
      <c r="N102" s="1169"/>
      <c r="O102" s="741"/>
      <c r="P102" s="1627" t="s">
        <v>1070</v>
      </c>
      <c r="Q102" s="1625"/>
      <c r="R102" s="1628"/>
      <c r="S102" s="1629"/>
      <c r="T102" s="1630"/>
      <c r="U102" s="1630"/>
      <c r="V102" s="183"/>
    </row>
    <row r="103" spans="1:22" ht="21.75" customHeight="1">
      <c r="A103" s="1295"/>
      <c r="B103" s="1296"/>
      <c r="C103" s="1224" t="s">
        <v>1133</v>
      </c>
      <c r="D103" s="1225"/>
      <c r="E103" s="1225"/>
      <c r="F103" s="1225"/>
      <c r="G103" s="1225"/>
      <c r="H103" s="1225"/>
      <c r="I103" s="1208" t="s">
        <v>1066</v>
      </c>
      <c r="J103" s="1209"/>
      <c r="K103" s="1206"/>
      <c r="L103" s="741"/>
      <c r="M103" s="1312"/>
      <c r="N103" s="1169"/>
      <c r="O103" s="741"/>
      <c r="P103" s="1627" t="s">
        <v>1070</v>
      </c>
      <c r="Q103" s="1625"/>
      <c r="R103" s="1628"/>
      <c r="S103" s="1176"/>
      <c r="T103" s="1177"/>
      <c r="U103" s="1177"/>
      <c r="V103" s="183"/>
    </row>
    <row r="104" spans="1:22" ht="21.75" customHeight="1">
      <c r="A104" s="1212" t="s">
        <v>697</v>
      </c>
      <c r="B104" s="1209"/>
      <c r="C104" s="1209"/>
      <c r="D104" s="1209"/>
      <c r="E104" s="1209"/>
      <c r="F104" s="1209"/>
      <c r="G104" s="1209"/>
      <c r="H104" s="1213"/>
      <c r="I104" s="1208" t="s">
        <v>251</v>
      </c>
      <c r="J104" s="1209"/>
      <c r="K104" s="1206"/>
      <c r="L104" s="741"/>
      <c r="M104" s="1312"/>
      <c r="N104" s="1169"/>
      <c r="O104" s="741"/>
      <c r="P104" s="1627" t="s">
        <v>250</v>
      </c>
      <c r="Q104" s="1625"/>
      <c r="R104" s="1628"/>
      <c r="S104" s="1206"/>
      <c r="T104" s="1625"/>
      <c r="U104" s="1625"/>
      <c r="V104" s="183"/>
    </row>
    <row r="105" spans="1:22" ht="21.75" customHeight="1" thickBot="1">
      <c r="A105" s="1215" t="s">
        <v>1072</v>
      </c>
      <c r="B105" s="1192"/>
      <c r="C105" s="1192"/>
      <c r="D105" s="1192"/>
      <c r="E105" s="1192"/>
      <c r="F105" s="1192"/>
      <c r="G105" s="1192"/>
      <c r="H105" s="1193"/>
      <c r="I105" s="1216" t="s">
        <v>1073</v>
      </c>
      <c r="J105" s="1192"/>
      <c r="K105" s="1217"/>
      <c r="L105" s="1635"/>
      <c r="M105" s="1636"/>
      <c r="N105" s="1637"/>
      <c r="O105" s="1635"/>
      <c r="P105" s="1638" t="s">
        <v>1074</v>
      </c>
      <c r="Q105" s="938"/>
      <c r="R105" s="917"/>
      <c r="S105" s="1217"/>
      <c r="T105" s="938"/>
      <c r="U105" s="938"/>
      <c r="V105" s="192"/>
    </row>
    <row r="106" spans="1:22" s="193" customFormat="1" ht="21.75" customHeight="1" thickBot="1">
      <c r="A106" s="1219" t="s">
        <v>1075</v>
      </c>
      <c r="B106" s="1220"/>
      <c r="C106" s="1220"/>
      <c r="D106" s="1220"/>
      <c r="E106" s="1220"/>
      <c r="F106" s="1531"/>
      <c r="G106" s="170"/>
      <c r="H106" s="171"/>
      <c r="I106" s="1220" t="s">
        <v>679</v>
      </c>
      <c r="J106" s="1220"/>
      <c r="K106" s="530"/>
      <c r="L106" s="524" t="s">
        <v>968</v>
      </c>
      <c r="M106" s="529"/>
      <c r="N106" s="539"/>
      <c r="O106" s="1214" t="s">
        <v>315</v>
      </c>
      <c r="P106" s="1214"/>
      <c r="Q106" s="523"/>
      <c r="R106" s="523"/>
      <c r="S106" s="524" t="s">
        <v>969</v>
      </c>
      <c r="T106" s="171"/>
      <c r="U106" s="171"/>
      <c r="V106" s="407"/>
    </row>
    <row r="107" spans="1:22" ht="21.75" customHeight="1" thickBot="1">
      <c r="A107" s="1219" t="s">
        <v>1076</v>
      </c>
      <c r="B107" s="1126"/>
      <c r="C107" s="1126"/>
      <c r="D107" s="1126"/>
      <c r="E107" s="1126"/>
      <c r="F107" s="1133"/>
      <c r="G107" s="1632"/>
      <c r="H107" s="1633"/>
      <c r="I107" s="1633"/>
      <c r="J107" s="1633"/>
      <c r="K107" s="1633"/>
      <c r="L107" s="1633"/>
      <c r="M107" s="1633"/>
      <c r="N107" s="1633"/>
      <c r="O107" s="1633"/>
      <c r="P107" s="1633"/>
      <c r="Q107" s="1633"/>
      <c r="R107" s="1633"/>
      <c r="S107" s="1633"/>
      <c r="T107" s="1633"/>
      <c r="U107" s="1633"/>
      <c r="V107" s="1634"/>
    </row>
    <row r="108" spans="1:22" ht="21.75" customHeight="1" thickBot="1">
      <c r="A108" s="1180" t="s">
        <v>1077</v>
      </c>
      <c r="B108" s="1151"/>
      <c r="C108" s="1151"/>
      <c r="D108" s="1151"/>
      <c r="E108" s="1151"/>
      <c r="F108" s="1151"/>
      <c r="G108" s="1239" t="str">
        <f>'基本事項記入ｼｰﾄ'!$C$31</f>
        <v>○○　○○　  印</v>
      </c>
      <c r="H108" s="1239"/>
      <c r="I108" s="1239"/>
      <c r="J108" s="1239"/>
      <c r="K108" s="1239"/>
      <c r="L108" s="1239"/>
      <c r="M108" s="1240" t="s">
        <v>858</v>
      </c>
      <c r="N108" s="1240"/>
      <c r="O108" s="1240"/>
      <c r="P108" s="1240"/>
      <c r="Q108" s="1239" t="str">
        <f>'基本事項記入ｼｰﾄ'!$C$32</f>
        <v>○○　○○○　　　印</v>
      </c>
      <c r="R108" s="1153"/>
      <c r="S108" s="1153"/>
      <c r="T108" s="1153"/>
      <c r="U108" s="1153"/>
      <c r="V108" s="1244"/>
    </row>
    <row r="109" spans="1:22" ht="21.75" customHeight="1">
      <c r="A109" s="193"/>
      <c r="B109" s="1189" t="s">
        <v>1078</v>
      </c>
      <c r="C109" s="1189"/>
      <c r="D109" s="1189"/>
      <c r="E109" s="1189"/>
      <c r="F109" s="1189"/>
      <c r="G109" s="1189"/>
      <c r="H109" s="1189"/>
      <c r="I109" s="1189"/>
      <c r="J109" s="1189"/>
      <c r="K109" s="1189"/>
      <c r="L109" s="1189"/>
      <c r="M109" s="1189"/>
      <c r="N109" s="1189"/>
      <c r="O109" s="1189"/>
      <c r="P109" s="1189"/>
      <c r="Q109" s="1189"/>
      <c r="R109" s="1189"/>
      <c r="S109" s="1189"/>
      <c r="T109" s="1189"/>
      <c r="U109" s="1189"/>
      <c r="V109" s="1189"/>
    </row>
    <row r="110" ht="18" customHeight="1"/>
    <row r="111" ht="13.5">
      <c r="T111" t="s">
        <v>485</v>
      </c>
    </row>
    <row r="112" spans="3:22" ht="21.75" customHeight="1">
      <c r="C112" s="1116" t="s">
        <v>486</v>
      </c>
      <c r="D112" s="1172"/>
      <c r="E112" s="1172"/>
      <c r="F112" s="1172"/>
      <c r="G112" s="1172"/>
      <c r="H112" s="1172"/>
      <c r="I112" s="1172"/>
      <c r="J112" s="1172"/>
      <c r="K112" s="1172"/>
      <c r="L112" s="1172"/>
      <c r="M112" s="1172"/>
      <c r="N112" s="1172"/>
      <c r="O112" s="1172"/>
      <c r="P112" s="1172"/>
      <c r="Q112" s="1172"/>
      <c r="R112" s="1172"/>
      <c r="S112" s="1172"/>
      <c r="T112" s="117"/>
      <c r="U112" s="117"/>
      <c r="V112" s="117"/>
    </row>
    <row r="113" spans="3:22" ht="21.75" customHeight="1">
      <c r="C113" s="87"/>
      <c r="D113" s="88"/>
      <c r="E113" s="88"/>
      <c r="F113" s="88"/>
      <c r="G113" s="88"/>
      <c r="H113" s="88"/>
      <c r="I113" s="88"/>
      <c r="J113" s="88"/>
      <c r="K113" s="88"/>
      <c r="L113" s="88"/>
      <c r="M113" s="88"/>
      <c r="N113" s="88"/>
      <c r="O113" s="88"/>
      <c r="P113" s="88"/>
      <c r="Q113" s="88"/>
      <c r="R113" s="88"/>
      <c r="S113" s="88"/>
      <c r="T113" s="117"/>
      <c r="U113" s="117"/>
      <c r="V113" s="117"/>
    </row>
    <row r="114" ht="21.75" customHeight="1"/>
    <row r="115" spans="1:22" ht="21.75" customHeight="1" thickBot="1">
      <c r="A115" s="1228"/>
      <c r="B115" s="1228"/>
      <c r="C115" s="1228"/>
      <c r="D115" s="1228"/>
      <c r="E115" s="1228"/>
      <c r="F115" s="1229"/>
      <c r="G115" s="1228"/>
      <c r="H115" s="1228"/>
      <c r="I115" s="1228"/>
      <c r="J115" s="1228"/>
      <c r="K115" s="1228"/>
      <c r="L115" s="1228"/>
      <c r="M115" s="1228"/>
      <c r="N115" s="1228"/>
      <c r="O115" s="168"/>
      <c r="P115" s="1228"/>
      <c r="Q115" s="1228"/>
      <c r="R115" s="1228"/>
      <c r="S115" s="1228"/>
      <c r="T115" s="1228"/>
      <c r="U115" s="1228"/>
      <c r="V115" s="1228"/>
    </row>
    <row r="116" spans="1:22" ht="21.75" customHeight="1" thickBot="1">
      <c r="A116" s="1230" t="s">
        <v>825</v>
      </c>
      <c r="B116" s="1231"/>
      <c r="C116" s="1231"/>
      <c r="D116" s="1231"/>
      <c r="E116" s="1232"/>
      <c r="F116" s="1219" t="str">
        <f>'基本事項記入ｼｰﾄ'!$C$29</f>
        <v>**</v>
      </c>
      <c r="G116" s="1220"/>
      <c r="H116" s="1235"/>
      <c r="I116" s="1219" t="s">
        <v>975</v>
      </c>
      <c r="J116" s="1235"/>
      <c r="K116" s="1219" t="str">
        <f>'基本事項記入ｼｰﾄ'!$C$11</f>
        <v>△△　△△</v>
      </c>
      <c r="L116" s="1220"/>
      <c r="M116" s="1220"/>
      <c r="N116" s="1220"/>
      <c r="O116" s="1220"/>
      <c r="P116" s="1220"/>
      <c r="Q116" s="1220"/>
      <c r="R116" s="1220"/>
      <c r="S116" s="1220"/>
      <c r="T116" s="1220"/>
      <c r="U116" s="1220"/>
      <c r="V116" s="1235"/>
    </row>
    <row r="117" spans="1:22" ht="21.75" customHeight="1">
      <c r="A117" s="1250" t="s">
        <v>976</v>
      </c>
      <c r="B117" s="1241"/>
      <c r="C117" s="1241"/>
      <c r="D117" s="1241"/>
      <c r="E117" s="1241"/>
      <c r="F117" s="170"/>
      <c r="G117" s="171" t="s">
        <v>977</v>
      </c>
      <c r="H117" s="531" t="str">
        <f>'基本事項記入ｼｰﾄ'!$C$34</f>
        <v>**</v>
      </c>
      <c r="I117" s="1241" t="s">
        <v>822</v>
      </c>
      <c r="J117" s="1241"/>
      <c r="K117" s="1242" t="s">
        <v>303</v>
      </c>
      <c r="L117" s="1243"/>
      <c r="M117" s="169"/>
      <c r="N117" s="172" t="s">
        <v>978</v>
      </c>
      <c r="O117" s="173"/>
      <c r="P117" s="1242" t="s">
        <v>241</v>
      </c>
      <c r="Q117" s="1248"/>
      <c r="R117" s="1248"/>
      <c r="S117" s="1248"/>
      <c r="T117" s="1248"/>
      <c r="U117" s="1248"/>
      <c r="V117" s="1249"/>
    </row>
    <row r="118" spans="1:22" ht="21.75" customHeight="1">
      <c r="A118" s="1212" t="s">
        <v>979</v>
      </c>
      <c r="B118" s="1209"/>
      <c r="C118" s="1209"/>
      <c r="D118" s="1209"/>
      <c r="E118" s="1209"/>
      <c r="F118" s="1209"/>
      <c r="G118" s="1209"/>
      <c r="H118" s="1209"/>
      <c r="I118" s="1213"/>
      <c r="J118" s="174" t="s">
        <v>980</v>
      </c>
      <c r="K118" s="1191" t="s">
        <v>981</v>
      </c>
      <c r="L118" s="1191"/>
      <c r="M118" s="1191"/>
      <c r="N118" s="1191"/>
      <c r="O118" s="1191"/>
      <c r="P118" s="1209">
        <v>50</v>
      </c>
      <c r="Q118" s="1209"/>
      <c r="R118" s="1209"/>
      <c r="S118" s="1209"/>
      <c r="T118" s="1209"/>
      <c r="U118" s="1213"/>
      <c r="V118" s="175" t="s">
        <v>982</v>
      </c>
    </row>
    <row r="119" spans="1:22" ht="21.75" customHeight="1">
      <c r="A119" s="1673" t="s">
        <v>983</v>
      </c>
      <c r="B119" s="1674"/>
      <c r="C119" s="1674"/>
      <c r="D119" s="1674"/>
      <c r="E119" s="1674"/>
      <c r="F119" s="1675"/>
      <c r="G119" s="1676"/>
      <c r="H119" s="1676"/>
      <c r="I119" s="1676"/>
      <c r="J119" s="1676"/>
      <c r="K119" s="1676"/>
      <c r="L119" s="1676"/>
      <c r="M119" s="1676"/>
      <c r="N119" s="1677"/>
      <c r="O119" s="1675" t="s">
        <v>984</v>
      </c>
      <c r="P119" s="1678"/>
      <c r="Q119" s="1679"/>
      <c r="R119" s="1692"/>
      <c r="S119" s="1678"/>
      <c r="T119" s="1678"/>
      <c r="U119" s="1678"/>
      <c r="V119" s="1681"/>
    </row>
    <row r="120" spans="1:22" ht="21.75" customHeight="1" thickBot="1">
      <c r="A120" s="1682" t="s">
        <v>487</v>
      </c>
      <c r="B120" s="1683"/>
      <c r="C120" s="1683"/>
      <c r="D120" s="1683"/>
      <c r="E120" s="1683"/>
      <c r="F120" s="1684" t="s">
        <v>488</v>
      </c>
      <c r="G120" s="1685"/>
      <c r="H120" s="1685"/>
      <c r="I120" s="1685"/>
      <c r="J120" s="1685"/>
      <c r="K120" s="1686" t="s">
        <v>489</v>
      </c>
      <c r="L120" s="1686"/>
      <c r="M120" s="1511"/>
      <c r="N120" s="1511"/>
      <c r="O120" s="1511"/>
      <c r="P120" s="1511"/>
      <c r="Q120" s="1687" t="s">
        <v>490</v>
      </c>
      <c r="R120" s="1687"/>
      <c r="S120" s="1687"/>
      <c r="T120" s="1687"/>
      <c r="U120" s="1687"/>
      <c r="V120" s="1688"/>
    </row>
    <row r="121" spans="1:22" ht="21.75" customHeight="1" thickTop="1">
      <c r="A121" s="1672" t="s">
        <v>491</v>
      </c>
      <c r="B121" s="786"/>
      <c r="C121" s="786"/>
      <c r="D121" s="786"/>
      <c r="E121" s="786"/>
      <c r="F121" s="786"/>
      <c r="G121" s="786"/>
      <c r="H121" s="786"/>
      <c r="I121" s="786"/>
      <c r="J121" s="786"/>
      <c r="K121" s="787"/>
      <c r="L121" s="1429" t="s">
        <v>986</v>
      </c>
      <c r="M121" s="786"/>
      <c r="N121" s="786"/>
      <c r="O121" s="786"/>
      <c r="P121" s="786"/>
      <c r="Q121" s="786"/>
      <c r="R121" s="786"/>
      <c r="S121" s="786"/>
      <c r="T121" s="786"/>
      <c r="U121" s="786"/>
      <c r="V121" s="1430"/>
    </row>
    <row r="122" spans="1:22" ht="21.75" customHeight="1">
      <c r="A122" s="1557" t="s">
        <v>991</v>
      </c>
      <c r="B122" s="741"/>
      <c r="C122" s="1312" t="s">
        <v>987</v>
      </c>
      <c r="D122" s="741"/>
      <c r="E122" s="1209" t="s">
        <v>492</v>
      </c>
      <c r="F122" s="1213"/>
      <c r="G122" s="1206" t="s">
        <v>991</v>
      </c>
      <c r="H122" s="741"/>
      <c r="I122" s="1312" t="s">
        <v>987</v>
      </c>
      <c r="J122" s="741"/>
      <c r="K122" s="194" t="s">
        <v>492</v>
      </c>
      <c r="L122" s="195" t="s">
        <v>991</v>
      </c>
      <c r="M122" s="1206" t="s">
        <v>492</v>
      </c>
      <c r="N122" s="1207"/>
      <c r="O122" s="1206" t="s">
        <v>493</v>
      </c>
      <c r="P122" s="1207"/>
      <c r="Q122" s="1206" t="s">
        <v>991</v>
      </c>
      <c r="R122" s="741"/>
      <c r="S122" s="1312" t="s">
        <v>492</v>
      </c>
      <c r="T122" s="741"/>
      <c r="U122" s="1206" t="s">
        <v>493</v>
      </c>
      <c r="V122" s="1631"/>
    </row>
    <row r="123" spans="1:22" ht="21.75" customHeight="1">
      <c r="A123" s="1671"/>
      <c r="B123" s="1635"/>
      <c r="C123" s="520" t="s">
        <v>994</v>
      </c>
      <c r="D123" s="519"/>
      <c r="E123" s="1448"/>
      <c r="F123" s="1448"/>
      <c r="G123" s="1217" t="s">
        <v>494</v>
      </c>
      <c r="H123" s="1218"/>
      <c r="I123" s="1213" t="s">
        <v>999</v>
      </c>
      <c r="J123" s="1208"/>
      <c r="K123" s="462"/>
      <c r="L123" s="147" t="s">
        <v>1112</v>
      </c>
      <c r="M123" s="1324"/>
      <c r="N123" s="1325"/>
      <c r="O123" s="1206"/>
      <c r="P123" s="1207"/>
      <c r="Q123" s="1206"/>
      <c r="R123" s="741"/>
      <c r="S123" s="1312"/>
      <c r="T123" s="741"/>
      <c r="U123" s="1206"/>
      <c r="V123" s="1631"/>
    </row>
    <row r="124" spans="1:22" ht="21.75" customHeight="1">
      <c r="A124" s="1266" t="s">
        <v>494</v>
      </c>
      <c r="B124" s="863"/>
      <c r="C124" s="520" t="s">
        <v>996</v>
      </c>
      <c r="D124" s="519"/>
      <c r="E124" s="1448"/>
      <c r="F124" s="1268"/>
      <c r="G124" s="1575" t="s">
        <v>495</v>
      </c>
      <c r="H124" s="1267"/>
      <c r="I124" s="1269" t="s">
        <v>655</v>
      </c>
      <c r="J124" s="1208"/>
      <c r="K124" s="462"/>
      <c r="L124" s="147" t="s">
        <v>496</v>
      </c>
      <c r="M124" s="1324"/>
      <c r="N124" s="1325"/>
      <c r="O124" s="1663"/>
      <c r="P124" s="1691"/>
      <c r="Q124" s="1206"/>
      <c r="R124" s="741"/>
      <c r="S124" s="1312"/>
      <c r="T124" s="741"/>
      <c r="U124" s="1206"/>
      <c r="V124" s="1631"/>
    </row>
    <row r="125" spans="1:22" ht="21.75" customHeight="1">
      <c r="A125" s="1266"/>
      <c r="B125" s="863"/>
      <c r="C125" s="520" t="s">
        <v>997</v>
      </c>
      <c r="D125" s="519"/>
      <c r="E125" s="1448"/>
      <c r="F125" s="1448"/>
      <c r="G125" s="1272" t="s">
        <v>497</v>
      </c>
      <c r="H125" s="1274"/>
      <c r="I125" s="1213"/>
      <c r="J125" s="1208"/>
      <c r="K125" s="196"/>
      <c r="L125" s="147" t="s">
        <v>498</v>
      </c>
      <c r="M125" s="1324"/>
      <c r="N125" s="1325"/>
      <c r="O125" s="1663"/>
      <c r="P125" s="1691"/>
      <c r="Q125" s="1206" t="s">
        <v>499</v>
      </c>
      <c r="R125" s="741"/>
      <c r="S125" s="1667"/>
      <c r="T125" s="1668"/>
      <c r="U125" s="1669"/>
      <c r="V125" s="1670"/>
    </row>
    <row r="126" spans="1:22" ht="21.75" customHeight="1">
      <c r="A126" s="1266" t="s">
        <v>495</v>
      </c>
      <c r="B126" s="863"/>
      <c r="C126" s="520" t="s">
        <v>998</v>
      </c>
      <c r="D126" s="519"/>
      <c r="E126" s="1448"/>
      <c r="F126" s="1448"/>
      <c r="G126" s="1575" t="s">
        <v>500</v>
      </c>
      <c r="H126" s="1267"/>
      <c r="I126" s="1284" t="s">
        <v>501</v>
      </c>
      <c r="J126" s="1276"/>
      <c r="K126" s="536"/>
      <c r="L126" s="147" t="s">
        <v>502</v>
      </c>
      <c r="M126" s="1324"/>
      <c r="N126" s="1325"/>
      <c r="O126" s="1663"/>
      <c r="P126" s="1691"/>
      <c r="Q126" s="1206" t="s">
        <v>503</v>
      </c>
      <c r="R126" s="741"/>
      <c r="S126" s="1667"/>
      <c r="T126" s="1668"/>
      <c r="U126" s="1669"/>
      <c r="V126" s="1670"/>
    </row>
    <row r="127" spans="1:22" ht="21.75" customHeight="1">
      <c r="A127" s="1266"/>
      <c r="B127" s="863"/>
      <c r="C127" s="1224" t="s">
        <v>642</v>
      </c>
      <c r="D127" s="1258"/>
      <c r="E127" s="1448"/>
      <c r="F127" s="1268"/>
      <c r="G127" s="1575" t="s">
        <v>504</v>
      </c>
      <c r="H127" s="1267"/>
      <c r="I127" s="1269"/>
      <c r="J127" s="1208"/>
      <c r="K127" s="196"/>
      <c r="L127" s="147" t="s">
        <v>505</v>
      </c>
      <c r="M127" s="1324"/>
      <c r="N127" s="1325"/>
      <c r="O127" s="1663"/>
      <c r="P127" s="1691"/>
      <c r="Q127" s="1665" t="s">
        <v>506</v>
      </c>
      <c r="R127" s="1666"/>
      <c r="S127" s="1658"/>
      <c r="T127" s="1659"/>
      <c r="U127" s="1663"/>
      <c r="V127" s="1664"/>
    </row>
    <row r="128" spans="1:22" ht="21.75" customHeight="1">
      <c r="A128" s="1266" t="s">
        <v>497</v>
      </c>
      <c r="B128" s="863"/>
      <c r="C128" s="1224"/>
      <c r="D128" s="1258"/>
      <c r="E128" s="1448"/>
      <c r="F128" s="1268"/>
      <c r="G128" s="1575" t="s">
        <v>495</v>
      </c>
      <c r="H128" s="1267"/>
      <c r="I128" s="1269"/>
      <c r="J128" s="1208"/>
      <c r="K128" s="196"/>
      <c r="L128" s="147" t="s">
        <v>507</v>
      </c>
      <c r="M128" s="1324"/>
      <c r="N128" s="1325"/>
      <c r="O128" s="1663"/>
      <c r="P128" s="1691"/>
      <c r="Q128" s="1665" t="s">
        <v>508</v>
      </c>
      <c r="R128" s="1666"/>
      <c r="S128" s="1658"/>
      <c r="T128" s="1659"/>
      <c r="U128" s="1663"/>
      <c r="V128" s="1664"/>
    </row>
    <row r="129" spans="1:22" ht="21.75" customHeight="1">
      <c r="A129" s="1266"/>
      <c r="B129" s="863"/>
      <c r="C129" s="1213" t="s">
        <v>576</v>
      </c>
      <c r="D129" s="1628"/>
      <c r="E129" s="1448"/>
      <c r="F129" s="1448"/>
      <c r="G129" s="1272" t="s">
        <v>497</v>
      </c>
      <c r="H129" s="1274"/>
      <c r="I129" s="1213"/>
      <c r="J129" s="1208"/>
      <c r="K129" s="196"/>
      <c r="L129" s="147" t="s">
        <v>999</v>
      </c>
      <c r="M129" s="1324"/>
      <c r="N129" s="1325"/>
      <c r="O129" s="1663"/>
      <c r="P129" s="1691"/>
      <c r="Q129" s="1206" t="s">
        <v>509</v>
      </c>
      <c r="R129" s="741"/>
      <c r="S129" s="1312"/>
      <c r="T129" s="741"/>
      <c r="U129" s="1206"/>
      <c r="V129" s="1631"/>
    </row>
    <row r="130" spans="1:22" ht="21.75" customHeight="1" thickBot="1">
      <c r="A130" s="1277"/>
      <c r="B130" s="893"/>
      <c r="C130" s="1182" t="s">
        <v>577</v>
      </c>
      <c r="D130" s="1641"/>
      <c r="E130" s="1651"/>
      <c r="F130" s="1651"/>
      <c r="G130" s="1183" t="s">
        <v>1002</v>
      </c>
      <c r="H130" s="1184"/>
      <c r="I130" s="1626"/>
      <c r="J130" s="1641"/>
      <c r="K130" s="463">
        <f>E123+E124+E125+E126+E127+E128+E129+E130+K123+K126</f>
        <v>0</v>
      </c>
      <c r="L130" s="176" t="s">
        <v>501</v>
      </c>
      <c r="M130" s="1652"/>
      <c r="N130" s="1653"/>
      <c r="O130" s="1689"/>
      <c r="P130" s="1690"/>
      <c r="Q130" s="1183" t="s">
        <v>1002</v>
      </c>
      <c r="R130" s="1639"/>
      <c r="S130" s="1656">
        <f>M123+M124+M125+M126+M127+M128+M129+M130+S127+S128</f>
        <v>0</v>
      </c>
      <c r="T130" s="1657"/>
      <c r="U130" s="1303">
        <f>O123+O124+O125+O126+O127+O128+O129+O130+U127+U128</f>
        <v>0</v>
      </c>
      <c r="V130" s="1649"/>
    </row>
    <row r="131" spans="1:22" ht="21.75" customHeight="1" thickTop="1">
      <c r="A131" s="1270"/>
      <c r="B131" s="1271"/>
      <c r="C131" s="1272" t="s">
        <v>1038</v>
      </c>
      <c r="D131" s="1273"/>
      <c r="E131" s="1273"/>
      <c r="F131" s="1274"/>
      <c r="G131" s="1272" t="s">
        <v>1039</v>
      </c>
      <c r="H131" s="1275"/>
      <c r="I131" s="1275"/>
      <c r="J131" s="1276"/>
      <c r="K131" s="1428" t="s">
        <v>1040</v>
      </c>
      <c r="L131" s="1650"/>
      <c r="M131" s="179"/>
      <c r="N131" s="177" t="s">
        <v>1041</v>
      </c>
      <c r="O131" s="177"/>
      <c r="P131" s="1272" t="s">
        <v>1042</v>
      </c>
      <c r="Q131" s="786"/>
      <c r="R131" s="1447"/>
      <c r="S131" s="1428" t="s">
        <v>1043</v>
      </c>
      <c r="T131" s="786"/>
      <c r="U131" s="786"/>
      <c r="V131" s="1430"/>
    </row>
    <row r="132" spans="1:22" ht="21.75" customHeight="1">
      <c r="A132" s="1266" t="s">
        <v>48</v>
      </c>
      <c r="B132" s="1267"/>
      <c r="C132" s="1268">
        <v>37.5</v>
      </c>
      <c r="D132" s="1269"/>
      <c r="E132" s="182"/>
      <c r="F132" s="174" t="s">
        <v>49</v>
      </c>
      <c r="G132" s="1213" t="s">
        <v>50</v>
      </c>
      <c r="H132" s="1269"/>
      <c r="I132" s="147" t="s">
        <v>50</v>
      </c>
      <c r="J132" s="254" t="s">
        <v>50</v>
      </c>
      <c r="K132" s="1206"/>
      <c r="L132" s="741"/>
      <c r="M132" s="1312"/>
      <c r="N132" s="1169"/>
      <c r="O132" s="741"/>
      <c r="P132" s="1627" t="s">
        <v>51</v>
      </c>
      <c r="Q132" s="1625"/>
      <c r="R132" s="1628"/>
      <c r="S132" s="1206"/>
      <c r="T132" s="1625"/>
      <c r="U132" s="1625"/>
      <c r="V132" s="183"/>
    </row>
    <row r="133" spans="1:22" ht="21.75" customHeight="1">
      <c r="A133" s="1266" t="s">
        <v>52</v>
      </c>
      <c r="B133" s="1267"/>
      <c r="C133" s="1268">
        <v>31.5</v>
      </c>
      <c r="D133" s="1269"/>
      <c r="E133" s="182"/>
      <c r="F133" s="174" t="s">
        <v>49</v>
      </c>
      <c r="G133" s="1213"/>
      <c r="H133" s="1269"/>
      <c r="I133" s="181"/>
      <c r="J133" s="254"/>
      <c r="K133" s="1206"/>
      <c r="L133" s="741"/>
      <c r="M133" s="1312"/>
      <c r="N133" s="1169"/>
      <c r="O133" s="741"/>
      <c r="P133" s="1627" t="s">
        <v>51</v>
      </c>
      <c r="Q133" s="1625"/>
      <c r="R133" s="1628"/>
      <c r="S133" s="1206"/>
      <c r="T133" s="1625"/>
      <c r="U133" s="1625"/>
      <c r="V133" s="183"/>
    </row>
    <row r="134" spans="1:22" ht="21.75" customHeight="1">
      <c r="A134" s="1266" t="s">
        <v>53</v>
      </c>
      <c r="B134" s="1267"/>
      <c r="C134" s="1268">
        <v>26.5</v>
      </c>
      <c r="D134" s="1269"/>
      <c r="E134" s="182"/>
      <c r="F134" s="174" t="s">
        <v>49</v>
      </c>
      <c r="G134" s="1213"/>
      <c r="H134" s="1269"/>
      <c r="I134" s="147">
        <v>100</v>
      </c>
      <c r="J134" s="254"/>
      <c r="K134" s="1305"/>
      <c r="L134" s="1648"/>
      <c r="M134" s="1646"/>
      <c r="N134" s="1647"/>
      <c r="O134" s="1648"/>
      <c r="P134" s="1627" t="s">
        <v>51</v>
      </c>
      <c r="Q134" s="1625"/>
      <c r="R134" s="1628"/>
      <c r="S134" s="1206"/>
      <c r="T134" s="1625"/>
      <c r="U134" s="1625"/>
      <c r="V134" s="183"/>
    </row>
    <row r="135" spans="1:22" ht="21.75" customHeight="1">
      <c r="A135" s="1266" t="s">
        <v>831</v>
      </c>
      <c r="B135" s="1267"/>
      <c r="C135" s="1268">
        <v>19</v>
      </c>
      <c r="D135" s="1269"/>
      <c r="E135" s="182"/>
      <c r="F135" s="174" t="s">
        <v>832</v>
      </c>
      <c r="G135" s="1213">
        <v>95</v>
      </c>
      <c r="H135" s="1269"/>
      <c r="I135" s="147" t="s">
        <v>1044</v>
      </c>
      <c r="J135" s="254">
        <v>100</v>
      </c>
      <c r="K135" s="1206"/>
      <c r="L135" s="741"/>
      <c r="M135" s="1646"/>
      <c r="N135" s="1647"/>
      <c r="O135" s="1648"/>
      <c r="P135" s="1627" t="s">
        <v>1080</v>
      </c>
      <c r="Q135" s="1625"/>
      <c r="R135" s="1628"/>
      <c r="S135" s="1206"/>
      <c r="T135" s="1625"/>
      <c r="U135" s="1625"/>
      <c r="V135" s="183"/>
    </row>
    <row r="136" spans="1:22" ht="21.75" customHeight="1">
      <c r="A136" s="1266" t="s">
        <v>833</v>
      </c>
      <c r="B136" s="1267"/>
      <c r="C136" s="1213">
        <v>13.2</v>
      </c>
      <c r="D136" s="1269"/>
      <c r="E136" s="181"/>
      <c r="F136" s="174" t="s">
        <v>834</v>
      </c>
      <c r="G136" s="1213">
        <v>70</v>
      </c>
      <c r="H136" s="1269"/>
      <c r="I136" s="147" t="s">
        <v>1045</v>
      </c>
      <c r="J136" s="254">
        <v>90</v>
      </c>
      <c r="K136" s="1206"/>
      <c r="L136" s="741"/>
      <c r="M136" s="1312"/>
      <c r="N136" s="1169"/>
      <c r="O136" s="741"/>
      <c r="P136" s="1627" t="s">
        <v>1081</v>
      </c>
      <c r="Q136" s="1625"/>
      <c r="R136" s="1628"/>
      <c r="S136" s="1206"/>
      <c r="T136" s="1625"/>
      <c r="U136" s="1625"/>
      <c r="V136" s="183"/>
    </row>
    <row r="137" spans="1:22" ht="21.75" customHeight="1">
      <c r="A137" s="1266" t="s">
        <v>844</v>
      </c>
      <c r="B137" s="1267"/>
      <c r="C137" s="1213">
        <v>4.75</v>
      </c>
      <c r="D137" s="1269"/>
      <c r="E137" s="181"/>
      <c r="F137" s="174" t="s">
        <v>832</v>
      </c>
      <c r="G137" s="1213">
        <v>35</v>
      </c>
      <c r="H137" s="1269"/>
      <c r="I137" s="147" t="s">
        <v>1044</v>
      </c>
      <c r="J137" s="254">
        <v>55</v>
      </c>
      <c r="K137" s="1206"/>
      <c r="L137" s="741"/>
      <c r="M137" s="1312"/>
      <c r="N137" s="1169"/>
      <c r="O137" s="741"/>
      <c r="P137" s="1627" t="s">
        <v>1080</v>
      </c>
      <c r="Q137" s="1625"/>
      <c r="R137" s="1628"/>
      <c r="S137" s="1206"/>
      <c r="T137" s="1625"/>
      <c r="U137" s="1625"/>
      <c r="V137" s="183"/>
    </row>
    <row r="138" spans="1:22" ht="21.75" customHeight="1">
      <c r="A138" s="1266" t="s">
        <v>837</v>
      </c>
      <c r="B138" s="1267"/>
      <c r="C138" s="1213">
        <v>2.36</v>
      </c>
      <c r="D138" s="1269"/>
      <c r="E138" s="181"/>
      <c r="F138" s="174" t="s">
        <v>832</v>
      </c>
      <c r="G138" s="1213">
        <v>20</v>
      </c>
      <c r="H138" s="1269"/>
      <c r="I138" s="147" t="s">
        <v>1044</v>
      </c>
      <c r="J138" s="254">
        <v>35</v>
      </c>
      <c r="K138" s="1206"/>
      <c r="L138" s="741"/>
      <c r="M138" s="1312"/>
      <c r="N138" s="1169"/>
      <c r="O138" s="741"/>
      <c r="P138" s="1627" t="s">
        <v>1080</v>
      </c>
      <c r="Q138" s="1625"/>
      <c r="R138" s="1628"/>
      <c r="S138" s="1206"/>
      <c r="T138" s="1625"/>
      <c r="U138" s="1625"/>
      <c r="V138" s="183"/>
    </row>
    <row r="139" spans="1:22" ht="21.75" customHeight="1">
      <c r="A139" s="1266" t="s">
        <v>838</v>
      </c>
      <c r="B139" s="1267"/>
      <c r="C139" s="1213">
        <v>600</v>
      </c>
      <c r="D139" s="1269"/>
      <c r="E139" s="181"/>
      <c r="F139" s="174" t="s">
        <v>877</v>
      </c>
      <c r="G139" s="1213">
        <v>11</v>
      </c>
      <c r="H139" s="1269"/>
      <c r="I139" s="147" t="s">
        <v>1044</v>
      </c>
      <c r="J139" s="254">
        <v>23</v>
      </c>
      <c r="K139" s="1206"/>
      <c r="L139" s="741"/>
      <c r="M139" s="1312"/>
      <c r="N139" s="1169"/>
      <c r="O139" s="741"/>
      <c r="P139" s="1627" t="s">
        <v>1080</v>
      </c>
      <c r="Q139" s="1625"/>
      <c r="R139" s="1628"/>
      <c r="S139" s="1206"/>
      <c r="T139" s="1625"/>
      <c r="U139" s="1625"/>
      <c r="V139" s="183"/>
    </row>
    <row r="140" spans="1:22" ht="21.75" customHeight="1">
      <c r="A140" s="1266" t="s">
        <v>839</v>
      </c>
      <c r="B140" s="1267"/>
      <c r="C140" s="1213">
        <v>300</v>
      </c>
      <c r="D140" s="1269"/>
      <c r="E140" s="181"/>
      <c r="F140" s="174" t="s">
        <v>840</v>
      </c>
      <c r="G140" s="1213">
        <v>5</v>
      </c>
      <c r="H140" s="1269"/>
      <c r="I140" s="147" t="s">
        <v>1046</v>
      </c>
      <c r="J140" s="254">
        <v>16</v>
      </c>
      <c r="K140" s="1206"/>
      <c r="L140" s="741"/>
      <c r="M140" s="1312"/>
      <c r="N140" s="1169"/>
      <c r="O140" s="741"/>
      <c r="P140" s="1627" t="s">
        <v>1082</v>
      </c>
      <c r="Q140" s="1625"/>
      <c r="R140" s="1628"/>
      <c r="S140" s="1206"/>
      <c r="T140" s="1625"/>
      <c r="U140" s="1625"/>
      <c r="V140" s="183"/>
    </row>
    <row r="141" spans="1:22" ht="21.75" customHeight="1">
      <c r="A141" s="1266" t="s">
        <v>841</v>
      </c>
      <c r="B141" s="1267"/>
      <c r="C141" s="1213">
        <v>150</v>
      </c>
      <c r="D141" s="1269"/>
      <c r="E141" s="181"/>
      <c r="F141" s="174" t="s">
        <v>840</v>
      </c>
      <c r="G141" s="1213">
        <v>4</v>
      </c>
      <c r="H141" s="1269"/>
      <c r="I141" s="147" t="s">
        <v>1046</v>
      </c>
      <c r="J141" s="254">
        <v>12</v>
      </c>
      <c r="K141" s="1206"/>
      <c r="L141" s="741"/>
      <c r="M141" s="1312"/>
      <c r="N141" s="1169"/>
      <c r="O141" s="741"/>
      <c r="P141" s="1627" t="s">
        <v>1082</v>
      </c>
      <c r="Q141" s="1625"/>
      <c r="R141" s="1628"/>
      <c r="S141" s="1206"/>
      <c r="T141" s="1625"/>
      <c r="U141" s="1625"/>
      <c r="V141" s="183"/>
    </row>
    <row r="142" spans="1:22" ht="21.75" customHeight="1" thickBot="1">
      <c r="A142" s="1277" t="s">
        <v>842</v>
      </c>
      <c r="B142" s="1278"/>
      <c r="C142" s="1182">
        <v>75</v>
      </c>
      <c r="D142" s="1279"/>
      <c r="E142" s="184"/>
      <c r="F142" s="185" t="s">
        <v>840</v>
      </c>
      <c r="G142" s="1182">
        <v>2</v>
      </c>
      <c r="H142" s="1279"/>
      <c r="I142" s="176" t="s">
        <v>1046</v>
      </c>
      <c r="J142" s="255">
        <v>7</v>
      </c>
      <c r="K142" s="1183"/>
      <c r="L142" s="1639"/>
      <c r="M142" s="1184"/>
      <c r="N142" s="990"/>
      <c r="O142" s="1639"/>
      <c r="P142" s="1640" t="s">
        <v>1082</v>
      </c>
      <c r="Q142" s="1626"/>
      <c r="R142" s="1641"/>
      <c r="S142" s="1183"/>
      <c r="T142" s="1626"/>
      <c r="U142" s="1626"/>
      <c r="V142" s="186"/>
    </row>
    <row r="143" spans="1:22" ht="21.75" customHeight="1" thickTop="1">
      <c r="A143" s="1282" t="s">
        <v>510</v>
      </c>
      <c r="B143" s="1283"/>
      <c r="C143" s="1283"/>
      <c r="D143" s="1283"/>
      <c r="E143" s="1283"/>
      <c r="F143" s="1283"/>
      <c r="G143" s="1283"/>
      <c r="H143" s="1284"/>
      <c r="I143" s="1276" t="s">
        <v>1056</v>
      </c>
      <c r="J143" s="1283"/>
      <c r="K143" s="1272"/>
      <c r="L143" s="1642"/>
      <c r="M143" s="1273"/>
      <c r="N143" s="1643"/>
      <c r="O143" s="1642"/>
      <c r="P143" s="1644" t="s">
        <v>1083</v>
      </c>
      <c r="Q143" s="900"/>
      <c r="R143" s="1645"/>
      <c r="S143" s="1428"/>
      <c r="T143" s="786"/>
      <c r="U143" s="786"/>
      <c r="V143" s="1430"/>
    </row>
    <row r="144" spans="1:22" ht="21.75" customHeight="1">
      <c r="A144" s="1282" t="s">
        <v>511</v>
      </c>
      <c r="B144" s="1283"/>
      <c r="C144" s="1283"/>
      <c r="D144" s="1283"/>
      <c r="E144" s="1283"/>
      <c r="F144" s="1283"/>
      <c r="G144" s="1283"/>
      <c r="H144" s="1284"/>
      <c r="I144" s="1276" t="s">
        <v>1056</v>
      </c>
      <c r="J144" s="1283"/>
      <c r="K144" s="1206"/>
      <c r="L144" s="741"/>
      <c r="M144" s="1312"/>
      <c r="N144" s="1169"/>
      <c r="O144" s="741"/>
      <c r="P144" s="1627" t="s">
        <v>1083</v>
      </c>
      <c r="Q144" s="1625"/>
      <c r="R144" s="1628"/>
      <c r="S144" s="1206"/>
      <c r="T144" s="1625"/>
      <c r="U144" s="1625"/>
      <c r="V144" s="183"/>
    </row>
    <row r="145" spans="1:22" ht="21.75" customHeight="1">
      <c r="A145" s="1282" t="s">
        <v>512</v>
      </c>
      <c r="B145" s="1283"/>
      <c r="C145" s="1283"/>
      <c r="D145" s="1283"/>
      <c r="E145" s="1283"/>
      <c r="F145" s="1283"/>
      <c r="G145" s="1283"/>
      <c r="H145" s="1284"/>
      <c r="I145" s="1276" t="s">
        <v>932</v>
      </c>
      <c r="J145" s="1283"/>
      <c r="K145" s="1206"/>
      <c r="L145" s="741"/>
      <c r="M145" s="1312"/>
      <c r="N145" s="1169"/>
      <c r="O145" s="741"/>
      <c r="P145" s="1627" t="s">
        <v>513</v>
      </c>
      <c r="Q145" s="1625"/>
      <c r="R145" s="1628"/>
      <c r="S145" s="1206"/>
      <c r="T145" s="1625"/>
      <c r="U145" s="1625"/>
      <c r="V145" s="183"/>
    </row>
    <row r="146" spans="1:22" ht="21.75" customHeight="1">
      <c r="A146" s="1282" t="s">
        <v>514</v>
      </c>
      <c r="B146" s="1283"/>
      <c r="C146" s="1283"/>
      <c r="D146" s="1283"/>
      <c r="E146" s="1283"/>
      <c r="F146" s="1283"/>
      <c r="G146" s="1283"/>
      <c r="H146" s="1284"/>
      <c r="I146" s="1276" t="s">
        <v>1056</v>
      </c>
      <c r="J146" s="1283"/>
      <c r="K146" s="1206"/>
      <c r="L146" s="741"/>
      <c r="M146" s="1312"/>
      <c r="N146" s="1169"/>
      <c r="O146" s="741"/>
      <c r="P146" s="1627" t="s">
        <v>1083</v>
      </c>
      <c r="Q146" s="1625"/>
      <c r="R146" s="1628"/>
      <c r="S146" s="1206"/>
      <c r="T146" s="1625"/>
      <c r="U146" s="1625"/>
      <c r="V146" s="183"/>
    </row>
    <row r="147" spans="1:22" ht="21.75" customHeight="1">
      <c r="A147" s="1282" t="s">
        <v>515</v>
      </c>
      <c r="B147" s="1283"/>
      <c r="C147" s="1283"/>
      <c r="D147" s="1283"/>
      <c r="E147" s="1283"/>
      <c r="F147" s="1283"/>
      <c r="G147" s="1283"/>
      <c r="H147" s="1284"/>
      <c r="I147" s="1276" t="s">
        <v>516</v>
      </c>
      <c r="J147" s="1283"/>
      <c r="K147" s="1206"/>
      <c r="L147" s="741"/>
      <c r="M147" s="1312"/>
      <c r="N147" s="1169"/>
      <c r="O147" s="741"/>
      <c r="P147" s="1627" t="s">
        <v>517</v>
      </c>
      <c r="Q147" s="1625"/>
      <c r="R147" s="1628"/>
      <c r="S147" s="1206"/>
      <c r="T147" s="1625"/>
      <c r="U147" s="1625"/>
      <c r="V147" s="183"/>
    </row>
    <row r="148" spans="1:22" ht="21.75" customHeight="1">
      <c r="A148" s="188"/>
      <c r="B148" s="189"/>
      <c r="C148" s="1209" t="s">
        <v>1048</v>
      </c>
      <c r="D148" s="1209"/>
      <c r="E148" s="1209"/>
      <c r="F148" s="1209"/>
      <c r="G148" s="1209"/>
      <c r="H148" s="1213"/>
      <c r="I148" s="1208" t="s">
        <v>1049</v>
      </c>
      <c r="J148" s="1209"/>
      <c r="K148" s="1206"/>
      <c r="L148" s="741"/>
      <c r="M148" s="1312"/>
      <c r="N148" s="1169"/>
      <c r="O148" s="741"/>
      <c r="P148" s="1627" t="s">
        <v>1080</v>
      </c>
      <c r="Q148" s="1625"/>
      <c r="R148" s="1628"/>
      <c r="S148" s="1206"/>
      <c r="T148" s="1625"/>
      <c r="U148" s="1625"/>
      <c r="V148" s="183"/>
    </row>
    <row r="149" spans="1:22" ht="21.75" customHeight="1">
      <c r="A149" s="140" t="s">
        <v>1050</v>
      </c>
      <c r="B149" s="178" t="s">
        <v>1051</v>
      </c>
      <c r="C149" s="1209" t="s">
        <v>1052</v>
      </c>
      <c r="D149" s="1209"/>
      <c r="E149" s="1209"/>
      <c r="F149" s="1209"/>
      <c r="G149" s="1209"/>
      <c r="H149" s="1213"/>
      <c r="I149" s="1208" t="s">
        <v>1053</v>
      </c>
      <c r="J149" s="1209"/>
      <c r="K149" s="1206"/>
      <c r="L149" s="741"/>
      <c r="M149" s="1312"/>
      <c r="N149" s="1169"/>
      <c r="O149" s="741"/>
      <c r="P149" s="1627" t="s">
        <v>1083</v>
      </c>
      <c r="Q149" s="1625"/>
      <c r="R149" s="1628"/>
      <c r="S149" s="1206"/>
      <c r="T149" s="1625"/>
      <c r="U149" s="1625"/>
      <c r="V149" s="183"/>
    </row>
    <row r="150" spans="1:22" ht="21.75" customHeight="1">
      <c r="A150" s="190" t="s">
        <v>892</v>
      </c>
      <c r="B150" s="178" t="s">
        <v>1054</v>
      </c>
      <c r="C150" s="1209" t="s">
        <v>1055</v>
      </c>
      <c r="D150" s="1209"/>
      <c r="E150" s="1209"/>
      <c r="F150" s="1209"/>
      <c r="G150" s="1209"/>
      <c r="H150" s="1213"/>
      <c r="I150" s="1208" t="s">
        <v>1056</v>
      </c>
      <c r="J150" s="1209"/>
      <c r="K150" s="1206"/>
      <c r="L150" s="741"/>
      <c r="M150" s="1312"/>
      <c r="N150" s="1169"/>
      <c r="O150" s="741"/>
      <c r="P150" s="1627" t="s">
        <v>1083</v>
      </c>
      <c r="Q150" s="1625"/>
      <c r="R150" s="1628"/>
      <c r="S150" s="1176" t="s">
        <v>412</v>
      </c>
      <c r="T150" s="1177"/>
      <c r="U150" s="1177"/>
      <c r="V150" s="528"/>
    </row>
    <row r="151" spans="1:22" ht="21.75" customHeight="1">
      <c r="A151" s="140" t="s">
        <v>1057</v>
      </c>
      <c r="B151" s="178" t="s">
        <v>933</v>
      </c>
      <c r="C151" s="1209" t="s">
        <v>1058</v>
      </c>
      <c r="D151" s="1209"/>
      <c r="E151" s="1209"/>
      <c r="F151" s="1209"/>
      <c r="G151" s="1209"/>
      <c r="H151" s="1213"/>
      <c r="I151" s="1208" t="s">
        <v>1059</v>
      </c>
      <c r="J151" s="1209"/>
      <c r="K151" s="1206"/>
      <c r="L151" s="741"/>
      <c r="M151" s="1312"/>
      <c r="N151" s="1169"/>
      <c r="O151" s="741"/>
      <c r="P151" s="1627" t="s">
        <v>1084</v>
      </c>
      <c r="Q151" s="1625"/>
      <c r="R151" s="1628"/>
      <c r="S151" s="1176" t="s">
        <v>413</v>
      </c>
      <c r="T151" s="1177"/>
      <c r="U151" s="1177"/>
      <c r="V151" s="528"/>
    </row>
    <row r="152" spans="1:22" ht="21.75" customHeight="1">
      <c r="A152" s="140" t="s">
        <v>1060</v>
      </c>
      <c r="B152" s="178" t="s">
        <v>1061</v>
      </c>
      <c r="C152" s="1209" t="s">
        <v>1062</v>
      </c>
      <c r="D152" s="1209"/>
      <c r="E152" s="1209"/>
      <c r="F152" s="1209"/>
      <c r="G152" s="1209"/>
      <c r="H152" s="1213"/>
      <c r="I152" s="1208" t="s">
        <v>54</v>
      </c>
      <c r="J152" s="1209"/>
      <c r="K152" s="1206"/>
      <c r="L152" s="741"/>
      <c r="M152" s="1312"/>
      <c r="N152" s="1169"/>
      <c r="O152" s="741"/>
      <c r="P152" s="1627" t="s">
        <v>51</v>
      </c>
      <c r="Q152" s="1625"/>
      <c r="R152" s="1628"/>
      <c r="S152" s="1188">
        <v>4.9</v>
      </c>
      <c r="T152" s="1624"/>
      <c r="U152" s="1624"/>
      <c r="V152" s="528" t="s">
        <v>894</v>
      </c>
    </row>
    <row r="153" spans="1:22" ht="21.75" customHeight="1">
      <c r="A153" s="140" t="s">
        <v>52</v>
      </c>
      <c r="B153" s="178" t="s">
        <v>1063</v>
      </c>
      <c r="C153" s="1209" t="s">
        <v>1064</v>
      </c>
      <c r="D153" s="1209"/>
      <c r="E153" s="1209"/>
      <c r="F153" s="1209"/>
      <c r="G153" s="1209"/>
      <c r="H153" s="1213"/>
      <c r="I153" s="1208" t="s">
        <v>55</v>
      </c>
      <c r="J153" s="1209"/>
      <c r="K153" s="1206"/>
      <c r="L153" s="741"/>
      <c r="M153" s="1312"/>
      <c r="N153" s="1169"/>
      <c r="O153" s="741"/>
      <c r="P153" s="1627" t="s">
        <v>51</v>
      </c>
      <c r="Q153" s="1625"/>
      <c r="R153" s="1628"/>
      <c r="S153" s="1176" t="s">
        <v>56</v>
      </c>
      <c r="T153" s="1177"/>
      <c r="U153" s="1177"/>
      <c r="V153" s="528"/>
    </row>
    <row r="154" spans="1:22" ht="21.75" customHeight="1">
      <c r="A154" s="191"/>
      <c r="B154" s="180"/>
      <c r="C154" s="1209" t="s">
        <v>1065</v>
      </c>
      <c r="D154" s="1209"/>
      <c r="E154" s="1209"/>
      <c r="F154" s="1209"/>
      <c r="G154" s="1209"/>
      <c r="H154" s="1213"/>
      <c r="I154" s="1208" t="s">
        <v>1066</v>
      </c>
      <c r="J154" s="1209"/>
      <c r="K154" s="1206"/>
      <c r="L154" s="741"/>
      <c r="M154" s="1312"/>
      <c r="N154" s="1169"/>
      <c r="O154" s="741"/>
      <c r="P154" s="1627" t="s">
        <v>1067</v>
      </c>
      <c r="Q154" s="1625"/>
      <c r="R154" s="1628"/>
      <c r="S154" s="1206"/>
      <c r="T154" s="1625"/>
      <c r="U154" s="1625"/>
      <c r="V154" s="183"/>
    </row>
    <row r="155" spans="1:22" ht="21.75" customHeight="1">
      <c r="A155" s="1212" t="s">
        <v>1068</v>
      </c>
      <c r="B155" s="1209"/>
      <c r="C155" s="1209"/>
      <c r="D155" s="1209"/>
      <c r="E155" s="1209"/>
      <c r="F155" s="1209"/>
      <c r="G155" s="1209"/>
      <c r="H155" s="1213"/>
      <c r="I155" s="1208" t="s">
        <v>1069</v>
      </c>
      <c r="J155" s="1209"/>
      <c r="K155" s="1206"/>
      <c r="L155" s="741"/>
      <c r="M155" s="1312"/>
      <c r="N155" s="1169"/>
      <c r="O155" s="741"/>
      <c r="P155" s="1627" t="s">
        <v>1070</v>
      </c>
      <c r="Q155" s="1625"/>
      <c r="R155" s="1628"/>
      <c r="S155" s="1206"/>
      <c r="T155" s="1625"/>
      <c r="U155" s="1625"/>
      <c r="V155" s="183"/>
    </row>
    <row r="156" spans="1:22" ht="21.75" customHeight="1">
      <c r="A156" s="1291" t="s">
        <v>166</v>
      </c>
      <c r="B156" s="1292"/>
      <c r="C156" s="1224" t="s">
        <v>1132</v>
      </c>
      <c r="D156" s="1225"/>
      <c r="E156" s="1225"/>
      <c r="F156" s="1225"/>
      <c r="G156" s="1225"/>
      <c r="H156" s="1225"/>
      <c r="I156" s="1208" t="s">
        <v>167</v>
      </c>
      <c r="J156" s="1209"/>
      <c r="K156" s="1206"/>
      <c r="L156" s="741"/>
      <c r="M156" s="1312"/>
      <c r="N156" s="1169"/>
      <c r="O156" s="741"/>
      <c r="P156" s="1627" t="s">
        <v>168</v>
      </c>
      <c r="Q156" s="1625"/>
      <c r="R156" s="1628"/>
      <c r="S156" s="1176"/>
      <c r="T156" s="1177"/>
      <c r="U156" s="1177"/>
      <c r="V156" s="183"/>
    </row>
    <row r="157" spans="1:22" ht="21.75" customHeight="1">
      <c r="A157" s="1293"/>
      <c r="B157" s="1294"/>
      <c r="C157" s="1224" t="s">
        <v>644</v>
      </c>
      <c r="D157" s="1225"/>
      <c r="E157" s="1225"/>
      <c r="F157" s="1225"/>
      <c r="G157" s="1225"/>
      <c r="H157" s="1225"/>
      <c r="I157" s="1208" t="s">
        <v>1071</v>
      </c>
      <c r="J157" s="1209"/>
      <c r="K157" s="1206"/>
      <c r="L157" s="741"/>
      <c r="M157" s="1312"/>
      <c r="N157" s="1169"/>
      <c r="O157" s="741"/>
      <c r="P157" s="1627" t="s">
        <v>51</v>
      </c>
      <c r="Q157" s="1625"/>
      <c r="R157" s="1628"/>
      <c r="S157" s="1629"/>
      <c r="T157" s="1630"/>
      <c r="U157" s="1630"/>
      <c r="V157" s="183"/>
    </row>
    <row r="158" spans="1:22" ht="21.75" customHeight="1">
      <c r="A158" s="1295"/>
      <c r="B158" s="1296"/>
      <c r="C158" s="1224" t="s">
        <v>1133</v>
      </c>
      <c r="D158" s="1225"/>
      <c r="E158" s="1225"/>
      <c r="F158" s="1225"/>
      <c r="G158" s="1225"/>
      <c r="H158" s="1225"/>
      <c r="I158" s="1208" t="s">
        <v>169</v>
      </c>
      <c r="J158" s="1209"/>
      <c r="K158" s="1206"/>
      <c r="L158" s="741"/>
      <c r="M158" s="1312"/>
      <c r="N158" s="1169"/>
      <c r="O158" s="741"/>
      <c r="P158" s="1627" t="s">
        <v>1074</v>
      </c>
      <c r="Q158" s="1625"/>
      <c r="R158" s="1628"/>
      <c r="S158" s="1176"/>
      <c r="T158" s="1177"/>
      <c r="U158" s="1177"/>
      <c r="V158" s="183"/>
    </row>
    <row r="159" spans="1:22" ht="21.75" customHeight="1">
      <c r="A159" s="1212" t="s">
        <v>697</v>
      </c>
      <c r="B159" s="1209"/>
      <c r="C159" s="1209"/>
      <c r="D159" s="1209"/>
      <c r="E159" s="1209"/>
      <c r="F159" s="1209"/>
      <c r="G159" s="1209"/>
      <c r="H159" s="1213"/>
      <c r="I159" s="1208" t="s">
        <v>169</v>
      </c>
      <c r="J159" s="1209"/>
      <c r="K159" s="1206"/>
      <c r="L159" s="741"/>
      <c r="M159" s="1312"/>
      <c r="N159" s="1169"/>
      <c r="O159" s="741"/>
      <c r="P159" s="1627" t="s">
        <v>1074</v>
      </c>
      <c r="Q159" s="1625"/>
      <c r="R159" s="1628"/>
      <c r="S159" s="1206"/>
      <c r="T159" s="1625"/>
      <c r="U159" s="1625"/>
      <c r="V159" s="183"/>
    </row>
    <row r="160" spans="1:22" ht="21.75" customHeight="1" thickBot="1">
      <c r="A160" s="1215" t="s">
        <v>1072</v>
      </c>
      <c r="B160" s="1192"/>
      <c r="C160" s="1192"/>
      <c r="D160" s="1192"/>
      <c r="E160" s="1192"/>
      <c r="F160" s="1192"/>
      <c r="G160" s="1192"/>
      <c r="H160" s="1193"/>
      <c r="I160" s="1216" t="s">
        <v>1073</v>
      </c>
      <c r="J160" s="1192"/>
      <c r="K160" s="1217"/>
      <c r="L160" s="1635"/>
      <c r="M160" s="1636"/>
      <c r="N160" s="1637"/>
      <c r="O160" s="1635"/>
      <c r="P160" s="1638" t="s">
        <v>1074</v>
      </c>
      <c r="Q160" s="938"/>
      <c r="R160" s="917"/>
      <c r="S160" s="1217"/>
      <c r="T160" s="938"/>
      <c r="U160" s="938"/>
      <c r="V160" s="192"/>
    </row>
    <row r="161" spans="1:22" s="193" customFormat="1" ht="21.75" customHeight="1" thickBot="1">
      <c r="A161" s="1219" t="s">
        <v>1075</v>
      </c>
      <c r="B161" s="1220"/>
      <c r="C161" s="1220"/>
      <c r="D161" s="1220"/>
      <c r="E161" s="1220"/>
      <c r="F161" s="1531"/>
      <c r="G161" s="170"/>
      <c r="H161" s="171"/>
      <c r="I161" s="1220" t="s">
        <v>679</v>
      </c>
      <c r="J161" s="1220"/>
      <c r="K161" s="530"/>
      <c r="L161" s="524" t="s">
        <v>170</v>
      </c>
      <c r="M161" s="529"/>
      <c r="N161" s="539"/>
      <c r="O161" s="1214" t="s">
        <v>315</v>
      </c>
      <c r="P161" s="1214"/>
      <c r="Q161" s="523"/>
      <c r="R161" s="523"/>
      <c r="S161" s="524" t="s">
        <v>57</v>
      </c>
      <c r="T161" s="171"/>
      <c r="U161" s="171"/>
      <c r="V161" s="407"/>
    </row>
    <row r="162" spans="1:22" ht="21.75" customHeight="1" thickBot="1">
      <c r="A162" s="1219" t="s">
        <v>1076</v>
      </c>
      <c r="B162" s="1126"/>
      <c r="C162" s="1126"/>
      <c r="D162" s="1126"/>
      <c r="E162" s="1126"/>
      <c r="F162" s="1133"/>
      <c r="G162" s="1632"/>
      <c r="H162" s="1633"/>
      <c r="I162" s="1633"/>
      <c r="J162" s="1633"/>
      <c r="K162" s="1633"/>
      <c r="L162" s="1633"/>
      <c r="M162" s="1633"/>
      <c r="N162" s="1633"/>
      <c r="O162" s="1633"/>
      <c r="P162" s="1633"/>
      <c r="Q162" s="1633"/>
      <c r="R162" s="1633"/>
      <c r="S162" s="1633"/>
      <c r="T162" s="1633"/>
      <c r="U162" s="1633"/>
      <c r="V162" s="1634"/>
    </row>
    <row r="163" spans="1:22" ht="21.75" customHeight="1" thickBot="1">
      <c r="A163" s="1180" t="s">
        <v>1077</v>
      </c>
      <c r="B163" s="1151"/>
      <c r="C163" s="1151"/>
      <c r="D163" s="1151"/>
      <c r="E163" s="1151"/>
      <c r="F163" s="1151"/>
      <c r="G163" s="1239" t="str">
        <f>'基本事項記入ｼｰﾄ'!$C$31</f>
        <v>○○　○○　  印</v>
      </c>
      <c r="H163" s="1239"/>
      <c r="I163" s="1239"/>
      <c r="J163" s="1239"/>
      <c r="K163" s="1239"/>
      <c r="L163" s="1239"/>
      <c r="M163" s="1240" t="s">
        <v>858</v>
      </c>
      <c r="N163" s="1240"/>
      <c r="O163" s="1240"/>
      <c r="P163" s="1240"/>
      <c r="Q163" s="1239" t="str">
        <f>'基本事項記入ｼｰﾄ'!$C$32</f>
        <v>○○　○○○　　　印</v>
      </c>
      <c r="R163" s="1153"/>
      <c r="S163" s="1153"/>
      <c r="T163" s="1153"/>
      <c r="U163" s="1153"/>
      <c r="V163" s="1244"/>
    </row>
    <row r="164" spans="1:22" ht="21.75" customHeight="1">
      <c r="A164" s="193"/>
      <c r="B164" s="1189" t="s">
        <v>1078</v>
      </c>
      <c r="C164" s="1189"/>
      <c r="D164" s="1189"/>
      <c r="E164" s="1189"/>
      <c r="F164" s="1189"/>
      <c r="G164" s="1189"/>
      <c r="H164" s="1189"/>
      <c r="I164" s="1189"/>
      <c r="J164" s="1189"/>
      <c r="K164" s="1189"/>
      <c r="L164" s="1189"/>
      <c r="M164" s="1189"/>
      <c r="N164" s="1189"/>
      <c r="O164" s="1189"/>
      <c r="P164" s="1189"/>
      <c r="Q164" s="1189"/>
      <c r="R164" s="1189"/>
      <c r="S164" s="1189"/>
      <c r="T164" s="1189"/>
      <c r="U164" s="1189"/>
      <c r="V164" s="1189"/>
    </row>
    <row r="165" ht="18" customHeight="1"/>
    <row r="166" ht="13.5">
      <c r="T166" t="s">
        <v>485</v>
      </c>
    </row>
    <row r="167" spans="3:22" ht="21.75" customHeight="1">
      <c r="C167" s="1116" t="s">
        <v>486</v>
      </c>
      <c r="D167" s="1172"/>
      <c r="E167" s="1172"/>
      <c r="F167" s="1172"/>
      <c r="G167" s="1172"/>
      <c r="H167" s="1172"/>
      <c r="I167" s="1172"/>
      <c r="J167" s="1172"/>
      <c r="K167" s="1172"/>
      <c r="L167" s="1172"/>
      <c r="M167" s="1172"/>
      <c r="N167" s="1172"/>
      <c r="O167" s="1172"/>
      <c r="P167" s="1172"/>
      <c r="Q167" s="1172"/>
      <c r="R167" s="1172"/>
      <c r="S167" s="1172"/>
      <c r="T167" s="117"/>
      <c r="U167" s="117"/>
      <c r="V167" s="117"/>
    </row>
    <row r="168" spans="3:22" ht="21.75" customHeight="1">
      <c r="C168" s="87"/>
      <c r="D168" s="88"/>
      <c r="E168" s="88"/>
      <c r="F168" s="88"/>
      <c r="G168" s="88"/>
      <c r="H168" s="88"/>
      <c r="I168" s="88"/>
      <c r="J168" s="88"/>
      <c r="K168" s="88"/>
      <c r="L168" s="88"/>
      <c r="M168" s="88"/>
      <c r="N168" s="88"/>
      <c r="O168" s="88"/>
      <c r="P168" s="88"/>
      <c r="Q168" s="88"/>
      <c r="R168" s="88"/>
      <c r="S168" s="88"/>
      <c r="T168" s="117"/>
      <c r="U168" s="117"/>
      <c r="V168" s="117"/>
    </row>
    <row r="169" ht="21.75" customHeight="1"/>
    <row r="170" spans="1:22" ht="21.75" customHeight="1" thickBot="1">
      <c r="A170" s="1228"/>
      <c r="B170" s="1228"/>
      <c r="C170" s="1228"/>
      <c r="D170" s="1228"/>
      <c r="E170" s="1228"/>
      <c r="F170" s="1229"/>
      <c r="G170" s="1228"/>
      <c r="H170" s="1228"/>
      <c r="I170" s="1228"/>
      <c r="J170" s="1228"/>
      <c r="K170" s="1228"/>
      <c r="L170" s="1228"/>
      <c r="M170" s="1228"/>
      <c r="N170" s="1228"/>
      <c r="O170" s="168"/>
      <c r="P170" s="1228"/>
      <c r="Q170" s="1228"/>
      <c r="R170" s="1228"/>
      <c r="S170" s="1228"/>
      <c r="T170" s="1228"/>
      <c r="U170" s="1228"/>
      <c r="V170" s="1228"/>
    </row>
    <row r="171" spans="1:22" ht="21.75" customHeight="1" thickBot="1">
      <c r="A171" s="1230" t="s">
        <v>825</v>
      </c>
      <c r="B171" s="1231"/>
      <c r="C171" s="1231"/>
      <c r="D171" s="1231"/>
      <c r="E171" s="1232"/>
      <c r="F171" s="1219" t="str">
        <f>'基本事項記入ｼｰﾄ'!$C$29</f>
        <v>**</v>
      </c>
      <c r="G171" s="1220"/>
      <c r="H171" s="1235"/>
      <c r="I171" s="1219" t="s">
        <v>975</v>
      </c>
      <c r="J171" s="1235"/>
      <c r="K171" s="1219" t="str">
        <f>'基本事項記入ｼｰﾄ'!$C$11</f>
        <v>△△　△△</v>
      </c>
      <c r="L171" s="1220"/>
      <c r="M171" s="1220"/>
      <c r="N171" s="1220"/>
      <c r="O171" s="1220"/>
      <c r="P171" s="1220"/>
      <c r="Q171" s="1220"/>
      <c r="R171" s="1220"/>
      <c r="S171" s="1220"/>
      <c r="T171" s="1220"/>
      <c r="U171" s="1220"/>
      <c r="V171" s="1235"/>
    </row>
    <row r="172" spans="1:22" ht="21.75" customHeight="1">
      <c r="A172" s="1250" t="s">
        <v>976</v>
      </c>
      <c r="B172" s="1241"/>
      <c r="C172" s="1241"/>
      <c r="D172" s="1241"/>
      <c r="E172" s="1241"/>
      <c r="F172" s="170"/>
      <c r="G172" s="171" t="s">
        <v>977</v>
      </c>
      <c r="H172" s="531" t="str">
        <f>'基本事項記入ｼｰﾄ'!$C$34</f>
        <v>**</v>
      </c>
      <c r="I172" s="1241" t="s">
        <v>822</v>
      </c>
      <c r="J172" s="1241"/>
      <c r="K172" s="1242" t="s">
        <v>304</v>
      </c>
      <c r="L172" s="1243"/>
      <c r="M172" s="169"/>
      <c r="N172" s="172" t="s">
        <v>978</v>
      </c>
      <c r="O172" s="173"/>
      <c r="P172" s="1242" t="s">
        <v>239</v>
      </c>
      <c r="Q172" s="1248"/>
      <c r="R172" s="1248"/>
      <c r="S172" s="1248"/>
      <c r="T172" s="1248"/>
      <c r="U172" s="1248"/>
      <c r="V172" s="1249"/>
    </row>
    <row r="173" spans="1:22" ht="21.75" customHeight="1">
      <c r="A173" s="1212" t="s">
        <v>979</v>
      </c>
      <c r="B173" s="1209"/>
      <c r="C173" s="1209"/>
      <c r="D173" s="1209"/>
      <c r="E173" s="1209"/>
      <c r="F173" s="1209"/>
      <c r="G173" s="1209"/>
      <c r="H173" s="1209"/>
      <c r="I173" s="1213"/>
      <c r="J173" s="174" t="s">
        <v>980</v>
      </c>
      <c r="K173" s="1191" t="s">
        <v>981</v>
      </c>
      <c r="L173" s="1191"/>
      <c r="M173" s="1191"/>
      <c r="N173" s="1191"/>
      <c r="O173" s="1191"/>
      <c r="P173" s="1209">
        <v>50</v>
      </c>
      <c r="Q173" s="1209"/>
      <c r="R173" s="1209"/>
      <c r="S173" s="1209"/>
      <c r="T173" s="1209"/>
      <c r="U173" s="1213"/>
      <c r="V173" s="175" t="s">
        <v>982</v>
      </c>
    </row>
    <row r="174" spans="1:22" ht="21.75" customHeight="1">
      <c r="A174" s="1673" t="s">
        <v>983</v>
      </c>
      <c r="B174" s="1674"/>
      <c r="C174" s="1674"/>
      <c r="D174" s="1674"/>
      <c r="E174" s="1674"/>
      <c r="F174" s="1675"/>
      <c r="G174" s="1676"/>
      <c r="H174" s="1676"/>
      <c r="I174" s="1676"/>
      <c r="J174" s="1676"/>
      <c r="K174" s="1676"/>
      <c r="L174" s="1676"/>
      <c r="M174" s="1676"/>
      <c r="N174" s="1677"/>
      <c r="O174" s="1675" t="s">
        <v>984</v>
      </c>
      <c r="P174" s="1678"/>
      <c r="Q174" s="1679"/>
      <c r="R174" s="1692"/>
      <c r="S174" s="1678"/>
      <c r="T174" s="1678"/>
      <c r="U174" s="1678"/>
      <c r="V174" s="1681"/>
    </row>
    <row r="175" spans="1:22" ht="21.75" customHeight="1" thickBot="1">
      <c r="A175" s="1682" t="s">
        <v>487</v>
      </c>
      <c r="B175" s="1683"/>
      <c r="C175" s="1683"/>
      <c r="D175" s="1683"/>
      <c r="E175" s="1683"/>
      <c r="F175" s="1684" t="s">
        <v>488</v>
      </c>
      <c r="G175" s="1685"/>
      <c r="H175" s="1685"/>
      <c r="I175" s="1685"/>
      <c r="J175" s="1685"/>
      <c r="K175" s="1686" t="s">
        <v>489</v>
      </c>
      <c r="L175" s="1686"/>
      <c r="M175" s="1511"/>
      <c r="N175" s="1511"/>
      <c r="O175" s="1511"/>
      <c r="P175" s="1511"/>
      <c r="Q175" s="1687" t="s">
        <v>490</v>
      </c>
      <c r="R175" s="1687"/>
      <c r="S175" s="1687"/>
      <c r="T175" s="1687"/>
      <c r="U175" s="1687"/>
      <c r="V175" s="1688"/>
    </row>
    <row r="176" spans="1:22" ht="21.75" customHeight="1" thickTop="1">
      <c r="A176" s="1672" t="s">
        <v>491</v>
      </c>
      <c r="B176" s="786"/>
      <c r="C176" s="786"/>
      <c r="D176" s="786"/>
      <c r="E176" s="786"/>
      <c r="F176" s="786"/>
      <c r="G176" s="786"/>
      <c r="H176" s="786"/>
      <c r="I176" s="786"/>
      <c r="J176" s="786"/>
      <c r="K176" s="787"/>
      <c r="L176" s="1429" t="s">
        <v>986</v>
      </c>
      <c r="M176" s="786"/>
      <c r="N176" s="786"/>
      <c r="O176" s="786"/>
      <c r="P176" s="786"/>
      <c r="Q176" s="786"/>
      <c r="R176" s="786"/>
      <c r="S176" s="786"/>
      <c r="T176" s="786"/>
      <c r="U176" s="786"/>
      <c r="V176" s="1430"/>
    </row>
    <row r="177" spans="1:22" ht="21.75" customHeight="1">
      <c r="A177" s="1557" t="s">
        <v>991</v>
      </c>
      <c r="B177" s="741"/>
      <c r="C177" s="1312" t="s">
        <v>987</v>
      </c>
      <c r="D177" s="741"/>
      <c r="E177" s="1209" t="s">
        <v>492</v>
      </c>
      <c r="F177" s="1213"/>
      <c r="G177" s="1206" t="s">
        <v>991</v>
      </c>
      <c r="H177" s="741"/>
      <c r="I177" s="1312" t="s">
        <v>987</v>
      </c>
      <c r="J177" s="741"/>
      <c r="K177" s="194" t="s">
        <v>492</v>
      </c>
      <c r="L177" s="195" t="s">
        <v>991</v>
      </c>
      <c r="M177" s="1206" t="s">
        <v>492</v>
      </c>
      <c r="N177" s="1207"/>
      <c r="O177" s="1206" t="s">
        <v>493</v>
      </c>
      <c r="P177" s="1207"/>
      <c r="Q177" s="1206" t="s">
        <v>991</v>
      </c>
      <c r="R177" s="741"/>
      <c r="S177" s="1312" t="s">
        <v>492</v>
      </c>
      <c r="T177" s="741"/>
      <c r="U177" s="1206" t="s">
        <v>493</v>
      </c>
      <c r="V177" s="1631"/>
    </row>
    <row r="178" spans="1:22" ht="21.75" customHeight="1">
      <c r="A178" s="1671"/>
      <c r="B178" s="1635"/>
      <c r="C178" s="520" t="s">
        <v>994</v>
      </c>
      <c r="D178" s="519"/>
      <c r="E178" s="1448"/>
      <c r="F178" s="1448"/>
      <c r="G178" s="1217" t="s">
        <v>494</v>
      </c>
      <c r="H178" s="1218"/>
      <c r="I178" s="1213" t="s">
        <v>999</v>
      </c>
      <c r="J178" s="1208"/>
      <c r="K178" s="462"/>
      <c r="L178" s="147" t="s">
        <v>1112</v>
      </c>
      <c r="M178" s="1324"/>
      <c r="N178" s="1325"/>
      <c r="O178" s="1206"/>
      <c r="P178" s="1207"/>
      <c r="Q178" s="1206"/>
      <c r="R178" s="741"/>
      <c r="S178" s="1312"/>
      <c r="T178" s="741"/>
      <c r="U178" s="1206"/>
      <c r="V178" s="1631"/>
    </row>
    <row r="179" spans="1:22" ht="21.75" customHeight="1">
      <c r="A179" s="1266" t="s">
        <v>494</v>
      </c>
      <c r="B179" s="863"/>
      <c r="C179" s="520" t="s">
        <v>996</v>
      </c>
      <c r="D179" s="519"/>
      <c r="E179" s="1448"/>
      <c r="F179" s="1268"/>
      <c r="G179" s="1575" t="s">
        <v>495</v>
      </c>
      <c r="H179" s="1267"/>
      <c r="I179" s="1269" t="s">
        <v>655</v>
      </c>
      <c r="J179" s="1208"/>
      <c r="K179" s="462"/>
      <c r="L179" s="147" t="s">
        <v>496</v>
      </c>
      <c r="M179" s="1324"/>
      <c r="N179" s="1325"/>
      <c r="O179" s="1663"/>
      <c r="P179" s="1691"/>
      <c r="Q179" s="1206"/>
      <c r="R179" s="741"/>
      <c r="S179" s="1312"/>
      <c r="T179" s="741"/>
      <c r="U179" s="1206"/>
      <c r="V179" s="1631"/>
    </row>
    <row r="180" spans="1:22" ht="21.75" customHeight="1">
      <c r="A180" s="1266"/>
      <c r="B180" s="863"/>
      <c r="C180" s="520" t="s">
        <v>997</v>
      </c>
      <c r="D180" s="519"/>
      <c r="E180" s="1448"/>
      <c r="F180" s="1448"/>
      <c r="G180" s="1272" t="s">
        <v>497</v>
      </c>
      <c r="H180" s="1274"/>
      <c r="I180" s="1213"/>
      <c r="J180" s="1208"/>
      <c r="K180" s="196"/>
      <c r="L180" s="147" t="s">
        <v>498</v>
      </c>
      <c r="M180" s="1324"/>
      <c r="N180" s="1325"/>
      <c r="O180" s="1663"/>
      <c r="P180" s="1691"/>
      <c r="Q180" s="1206" t="s">
        <v>499</v>
      </c>
      <c r="R180" s="741"/>
      <c r="S180" s="1667"/>
      <c r="T180" s="1668"/>
      <c r="U180" s="1669"/>
      <c r="V180" s="1670"/>
    </row>
    <row r="181" spans="1:22" ht="21.75" customHeight="1">
      <c r="A181" s="1266" t="s">
        <v>495</v>
      </c>
      <c r="B181" s="863"/>
      <c r="C181" s="520" t="s">
        <v>998</v>
      </c>
      <c r="D181" s="519"/>
      <c r="E181" s="1448"/>
      <c r="F181" s="1448"/>
      <c r="G181" s="1575" t="s">
        <v>500</v>
      </c>
      <c r="H181" s="1267"/>
      <c r="I181" s="1284" t="s">
        <v>501</v>
      </c>
      <c r="J181" s="1276"/>
      <c r="K181" s="536"/>
      <c r="L181" s="147" t="s">
        <v>502</v>
      </c>
      <c r="M181" s="1324"/>
      <c r="N181" s="1325"/>
      <c r="O181" s="1660"/>
      <c r="P181" s="1662"/>
      <c r="Q181" s="1206" t="s">
        <v>503</v>
      </c>
      <c r="R181" s="741"/>
      <c r="S181" s="1667"/>
      <c r="T181" s="1668"/>
      <c r="U181" s="1669"/>
      <c r="V181" s="1670"/>
    </row>
    <row r="182" spans="1:22" ht="21.75" customHeight="1">
      <c r="A182" s="1266"/>
      <c r="B182" s="863"/>
      <c r="C182" s="1224" t="s">
        <v>642</v>
      </c>
      <c r="D182" s="1258"/>
      <c r="E182" s="1448"/>
      <c r="F182" s="1268"/>
      <c r="G182" s="1575" t="s">
        <v>504</v>
      </c>
      <c r="H182" s="1267"/>
      <c r="I182" s="1269"/>
      <c r="J182" s="1208"/>
      <c r="K182" s="196"/>
      <c r="L182" s="147" t="s">
        <v>505</v>
      </c>
      <c r="M182" s="1324"/>
      <c r="N182" s="1325"/>
      <c r="O182" s="1663"/>
      <c r="P182" s="1691"/>
      <c r="Q182" s="1665" t="s">
        <v>506</v>
      </c>
      <c r="R182" s="1666"/>
      <c r="S182" s="1658"/>
      <c r="T182" s="1659"/>
      <c r="U182" s="1663"/>
      <c r="V182" s="1664"/>
    </row>
    <row r="183" spans="1:22" ht="21.75" customHeight="1">
      <c r="A183" s="1266" t="s">
        <v>497</v>
      </c>
      <c r="B183" s="863"/>
      <c r="C183" s="1224"/>
      <c r="D183" s="1258"/>
      <c r="E183" s="1448"/>
      <c r="F183" s="1268"/>
      <c r="G183" s="1575" t="s">
        <v>495</v>
      </c>
      <c r="H183" s="1267"/>
      <c r="I183" s="1269"/>
      <c r="J183" s="1208"/>
      <c r="K183" s="196"/>
      <c r="L183" s="147" t="s">
        <v>507</v>
      </c>
      <c r="M183" s="1324"/>
      <c r="N183" s="1325"/>
      <c r="O183" s="1660"/>
      <c r="P183" s="1662"/>
      <c r="Q183" s="1665" t="s">
        <v>508</v>
      </c>
      <c r="R183" s="1666"/>
      <c r="S183" s="1658"/>
      <c r="T183" s="1659"/>
      <c r="U183" s="1663"/>
      <c r="V183" s="1664"/>
    </row>
    <row r="184" spans="1:22" ht="21.75" customHeight="1">
      <c r="A184" s="1266"/>
      <c r="B184" s="863"/>
      <c r="C184" s="1213" t="s">
        <v>576</v>
      </c>
      <c r="D184" s="1628"/>
      <c r="E184" s="1448"/>
      <c r="F184" s="1448"/>
      <c r="G184" s="1272" t="s">
        <v>497</v>
      </c>
      <c r="H184" s="1274"/>
      <c r="I184" s="1213"/>
      <c r="J184" s="1208"/>
      <c r="K184" s="196"/>
      <c r="L184" s="147" t="s">
        <v>999</v>
      </c>
      <c r="M184" s="1324"/>
      <c r="N184" s="1325"/>
      <c r="O184" s="1663"/>
      <c r="P184" s="1691"/>
      <c r="Q184" s="1206" t="s">
        <v>509</v>
      </c>
      <c r="R184" s="741"/>
      <c r="S184" s="1312"/>
      <c r="T184" s="741"/>
      <c r="U184" s="1206"/>
      <c r="V184" s="1631"/>
    </row>
    <row r="185" spans="1:22" ht="21.75" customHeight="1" thickBot="1">
      <c r="A185" s="1277"/>
      <c r="B185" s="893"/>
      <c r="C185" s="1182" t="s">
        <v>577</v>
      </c>
      <c r="D185" s="1641"/>
      <c r="E185" s="1651"/>
      <c r="F185" s="1651"/>
      <c r="G185" s="1183" t="s">
        <v>1002</v>
      </c>
      <c r="H185" s="1184"/>
      <c r="I185" s="1626"/>
      <c r="J185" s="1641"/>
      <c r="K185" s="463">
        <f>E178+E179+E180+E181+E182+E183+E184+E185+K178+K181</f>
        <v>0</v>
      </c>
      <c r="L185" s="176" t="s">
        <v>501</v>
      </c>
      <c r="M185" s="1652"/>
      <c r="N185" s="1653"/>
      <c r="O185" s="1689"/>
      <c r="P185" s="1690"/>
      <c r="Q185" s="1183" t="s">
        <v>1002</v>
      </c>
      <c r="R185" s="1639"/>
      <c r="S185" s="1656">
        <f>M178+M179+M180+M181+M182+M183+M184+M185+S182+S183</f>
        <v>0</v>
      </c>
      <c r="T185" s="1657"/>
      <c r="U185" s="1303">
        <f>O178+O179+O180+O181+O182+O183+O184+O185+U182+U183</f>
        <v>0</v>
      </c>
      <c r="V185" s="1649"/>
    </row>
    <row r="186" spans="1:22" ht="21.75" customHeight="1" thickTop="1">
      <c r="A186" s="1270"/>
      <c r="B186" s="1271"/>
      <c r="C186" s="1272" t="s">
        <v>1038</v>
      </c>
      <c r="D186" s="1273"/>
      <c r="E186" s="1273"/>
      <c r="F186" s="1274"/>
      <c r="G186" s="1272" t="s">
        <v>1039</v>
      </c>
      <c r="H186" s="1275"/>
      <c r="I186" s="1275"/>
      <c r="J186" s="1276"/>
      <c r="K186" s="1428" t="s">
        <v>1040</v>
      </c>
      <c r="L186" s="1650"/>
      <c r="M186" s="179"/>
      <c r="N186" s="177" t="s">
        <v>1041</v>
      </c>
      <c r="O186" s="177"/>
      <c r="P186" s="1272" t="s">
        <v>1042</v>
      </c>
      <c r="Q186" s="786"/>
      <c r="R186" s="1447"/>
      <c r="S186" s="1428" t="s">
        <v>1043</v>
      </c>
      <c r="T186" s="786"/>
      <c r="U186" s="786"/>
      <c r="V186" s="1430"/>
    </row>
    <row r="187" spans="1:22" ht="21.75" customHeight="1">
      <c r="A187" s="1266" t="s">
        <v>58</v>
      </c>
      <c r="B187" s="1267"/>
      <c r="C187" s="1268">
        <v>37.5</v>
      </c>
      <c r="D187" s="1269"/>
      <c r="E187" s="182"/>
      <c r="F187" s="174" t="s">
        <v>59</v>
      </c>
      <c r="G187" s="1213" t="s">
        <v>60</v>
      </c>
      <c r="H187" s="1269"/>
      <c r="I187" s="147" t="s">
        <v>60</v>
      </c>
      <c r="J187" s="254" t="s">
        <v>60</v>
      </c>
      <c r="K187" s="1206"/>
      <c r="L187" s="741"/>
      <c r="M187" s="1312"/>
      <c r="N187" s="1169"/>
      <c r="O187" s="741"/>
      <c r="P187" s="1627" t="s">
        <v>61</v>
      </c>
      <c r="Q187" s="1625"/>
      <c r="R187" s="1628"/>
      <c r="S187" s="1206"/>
      <c r="T187" s="1625"/>
      <c r="U187" s="1625"/>
      <c r="V187" s="183"/>
    </row>
    <row r="188" spans="1:22" ht="21.75" customHeight="1">
      <c r="A188" s="1266" t="s">
        <v>62</v>
      </c>
      <c r="B188" s="1267"/>
      <c r="C188" s="1268">
        <v>31.5</v>
      </c>
      <c r="D188" s="1269"/>
      <c r="E188" s="182"/>
      <c r="F188" s="174" t="s">
        <v>59</v>
      </c>
      <c r="G188" s="1213"/>
      <c r="H188" s="1269"/>
      <c r="I188" s="181"/>
      <c r="J188" s="254"/>
      <c r="K188" s="1206"/>
      <c r="L188" s="741"/>
      <c r="M188" s="1312"/>
      <c r="N188" s="1169"/>
      <c r="O188" s="741"/>
      <c r="P188" s="1627" t="s">
        <v>61</v>
      </c>
      <c r="Q188" s="1625"/>
      <c r="R188" s="1628"/>
      <c r="S188" s="1206"/>
      <c r="T188" s="1625"/>
      <c r="U188" s="1625"/>
      <c r="V188" s="183"/>
    </row>
    <row r="189" spans="1:22" ht="21.75" customHeight="1">
      <c r="A189" s="1266" t="s">
        <v>63</v>
      </c>
      <c r="B189" s="1267"/>
      <c r="C189" s="1268">
        <v>26.5</v>
      </c>
      <c r="D189" s="1269"/>
      <c r="E189" s="182"/>
      <c r="F189" s="174" t="s">
        <v>59</v>
      </c>
      <c r="G189" s="1213"/>
      <c r="H189" s="1269"/>
      <c r="I189" s="147">
        <v>100</v>
      </c>
      <c r="J189" s="254"/>
      <c r="K189" s="1305"/>
      <c r="L189" s="1648"/>
      <c r="M189" s="1646"/>
      <c r="N189" s="1647"/>
      <c r="O189" s="1648"/>
      <c r="P189" s="1627" t="s">
        <v>61</v>
      </c>
      <c r="Q189" s="1625"/>
      <c r="R189" s="1628"/>
      <c r="S189" s="1206"/>
      <c r="T189" s="1625"/>
      <c r="U189" s="1625"/>
      <c r="V189" s="183"/>
    </row>
    <row r="190" spans="1:22" ht="21.75" customHeight="1">
      <c r="A190" s="1266" t="s">
        <v>831</v>
      </c>
      <c r="B190" s="1267"/>
      <c r="C190" s="1268">
        <v>19</v>
      </c>
      <c r="D190" s="1269"/>
      <c r="E190" s="182"/>
      <c r="F190" s="174" t="s">
        <v>832</v>
      </c>
      <c r="G190" s="1213">
        <v>95</v>
      </c>
      <c r="H190" s="1269"/>
      <c r="I190" s="147" t="s">
        <v>1044</v>
      </c>
      <c r="J190" s="254">
        <v>100</v>
      </c>
      <c r="K190" s="1206"/>
      <c r="L190" s="741"/>
      <c r="M190" s="1646"/>
      <c r="N190" s="1647"/>
      <c r="O190" s="1648"/>
      <c r="P190" s="1627" t="s">
        <v>1080</v>
      </c>
      <c r="Q190" s="1625"/>
      <c r="R190" s="1628"/>
      <c r="S190" s="1206"/>
      <c r="T190" s="1625"/>
      <c r="U190" s="1625"/>
      <c r="V190" s="183"/>
    </row>
    <row r="191" spans="1:22" ht="21.75" customHeight="1">
      <c r="A191" s="1266" t="s">
        <v>833</v>
      </c>
      <c r="B191" s="1267"/>
      <c r="C191" s="1213">
        <v>13.2</v>
      </c>
      <c r="D191" s="1269"/>
      <c r="E191" s="181"/>
      <c r="F191" s="174" t="s">
        <v>834</v>
      </c>
      <c r="G191" s="1213">
        <v>75</v>
      </c>
      <c r="H191" s="1269"/>
      <c r="I191" s="147" t="s">
        <v>1045</v>
      </c>
      <c r="J191" s="254">
        <v>90</v>
      </c>
      <c r="K191" s="1206"/>
      <c r="L191" s="741"/>
      <c r="M191" s="1312"/>
      <c r="N191" s="1169"/>
      <c r="O191" s="741"/>
      <c r="P191" s="1627" t="s">
        <v>1081</v>
      </c>
      <c r="Q191" s="1625"/>
      <c r="R191" s="1628"/>
      <c r="S191" s="1206"/>
      <c r="T191" s="1625"/>
      <c r="U191" s="1625"/>
      <c r="V191" s="183"/>
    </row>
    <row r="192" spans="1:22" ht="21.75" customHeight="1">
      <c r="A192" s="1266" t="s">
        <v>844</v>
      </c>
      <c r="B192" s="1267"/>
      <c r="C192" s="1213">
        <v>4.75</v>
      </c>
      <c r="D192" s="1269"/>
      <c r="E192" s="181"/>
      <c r="F192" s="174" t="s">
        <v>832</v>
      </c>
      <c r="G192" s="1213">
        <v>45</v>
      </c>
      <c r="H192" s="1269"/>
      <c r="I192" s="147" t="s">
        <v>1044</v>
      </c>
      <c r="J192" s="254">
        <v>65</v>
      </c>
      <c r="K192" s="1206"/>
      <c r="L192" s="741"/>
      <c r="M192" s="1312"/>
      <c r="N192" s="1169"/>
      <c r="O192" s="741"/>
      <c r="P192" s="1627" t="s">
        <v>1080</v>
      </c>
      <c r="Q192" s="1625"/>
      <c r="R192" s="1628"/>
      <c r="S192" s="1206"/>
      <c r="T192" s="1625"/>
      <c r="U192" s="1625"/>
      <c r="V192" s="183"/>
    </row>
    <row r="193" spans="1:22" ht="21.75" customHeight="1">
      <c r="A193" s="1266" t="s">
        <v>837</v>
      </c>
      <c r="B193" s="1267"/>
      <c r="C193" s="1213">
        <v>2.36</v>
      </c>
      <c r="D193" s="1269"/>
      <c r="E193" s="181"/>
      <c r="F193" s="174" t="s">
        <v>832</v>
      </c>
      <c r="G193" s="1213">
        <v>35</v>
      </c>
      <c r="H193" s="1269"/>
      <c r="I193" s="147" t="s">
        <v>1044</v>
      </c>
      <c r="J193" s="254">
        <v>50</v>
      </c>
      <c r="K193" s="1206"/>
      <c r="L193" s="741"/>
      <c r="M193" s="1312"/>
      <c r="N193" s="1169"/>
      <c r="O193" s="741"/>
      <c r="P193" s="1627" t="s">
        <v>1080</v>
      </c>
      <c r="Q193" s="1625"/>
      <c r="R193" s="1628"/>
      <c r="S193" s="1206"/>
      <c r="T193" s="1625"/>
      <c r="U193" s="1625"/>
      <c r="V193" s="183"/>
    </row>
    <row r="194" spans="1:22" ht="21.75" customHeight="1">
      <c r="A194" s="1266" t="s">
        <v>838</v>
      </c>
      <c r="B194" s="1267"/>
      <c r="C194" s="1213">
        <v>600</v>
      </c>
      <c r="D194" s="1269"/>
      <c r="E194" s="181"/>
      <c r="F194" s="174" t="s">
        <v>877</v>
      </c>
      <c r="G194" s="1213">
        <v>18</v>
      </c>
      <c r="H194" s="1269"/>
      <c r="I194" s="147" t="s">
        <v>1044</v>
      </c>
      <c r="J194" s="254">
        <v>30</v>
      </c>
      <c r="K194" s="1206"/>
      <c r="L194" s="741"/>
      <c r="M194" s="1312"/>
      <c r="N194" s="1169"/>
      <c r="O194" s="741"/>
      <c r="P194" s="1627" t="s">
        <v>1080</v>
      </c>
      <c r="Q194" s="1625"/>
      <c r="R194" s="1628"/>
      <c r="S194" s="1206"/>
      <c r="T194" s="1625"/>
      <c r="U194" s="1625"/>
      <c r="V194" s="183"/>
    </row>
    <row r="195" spans="1:22" ht="21.75" customHeight="1">
      <c r="A195" s="1266" t="s">
        <v>839</v>
      </c>
      <c r="B195" s="1267"/>
      <c r="C195" s="1213">
        <v>300</v>
      </c>
      <c r="D195" s="1269"/>
      <c r="E195" s="181"/>
      <c r="F195" s="174" t="s">
        <v>840</v>
      </c>
      <c r="G195" s="1213">
        <v>10</v>
      </c>
      <c r="H195" s="1269"/>
      <c r="I195" s="147" t="s">
        <v>1046</v>
      </c>
      <c r="J195" s="254">
        <v>21</v>
      </c>
      <c r="K195" s="1206"/>
      <c r="L195" s="741"/>
      <c r="M195" s="1312"/>
      <c r="N195" s="1169"/>
      <c r="O195" s="741"/>
      <c r="P195" s="1627" t="s">
        <v>1082</v>
      </c>
      <c r="Q195" s="1625"/>
      <c r="R195" s="1628"/>
      <c r="S195" s="1206"/>
      <c r="T195" s="1625"/>
      <c r="U195" s="1625"/>
      <c r="V195" s="183"/>
    </row>
    <row r="196" spans="1:22" ht="21.75" customHeight="1">
      <c r="A196" s="1266" t="s">
        <v>841</v>
      </c>
      <c r="B196" s="1267"/>
      <c r="C196" s="1213">
        <v>150</v>
      </c>
      <c r="D196" s="1269"/>
      <c r="E196" s="181"/>
      <c r="F196" s="174" t="s">
        <v>840</v>
      </c>
      <c r="G196" s="1213">
        <v>6</v>
      </c>
      <c r="H196" s="1269"/>
      <c r="I196" s="147" t="s">
        <v>1046</v>
      </c>
      <c r="J196" s="254">
        <v>16</v>
      </c>
      <c r="K196" s="1206"/>
      <c r="L196" s="741"/>
      <c r="M196" s="1312"/>
      <c r="N196" s="1169"/>
      <c r="O196" s="741"/>
      <c r="P196" s="1627" t="s">
        <v>1082</v>
      </c>
      <c r="Q196" s="1625"/>
      <c r="R196" s="1628"/>
      <c r="S196" s="1206"/>
      <c r="T196" s="1625"/>
      <c r="U196" s="1625"/>
      <c r="V196" s="183"/>
    </row>
    <row r="197" spans="1:22" ht="21.75" customHeight="1" thickBot="1">
      <c r="A197" s="1277" t="s">
        <v>842</v>
      </c>
      <c r="B197" s="1278"/>
      <c r="C197" s="1182">
        <v>75</v>
      </c>
      <c r="D197" s="1279"/>
      <c r="E197" s="184"/>
      <c r="F197" s="185" t="s">
        <v>840</v>
      </c>
      <c r="G197" s="1182">
        <v>4</v>
      </c>
      <c r="H197" s="1279"/>
      <c r="I197" s="176" t="s">
        <v>1046</v>
      </c>
      <c r="J197" s="255">
        <v>8</v>
      </c>
      <c r="K197" s="1183"/>
      <c r="L197" s="1639"/>
      <c r="M197" s="1184"/>
      <c r="N197" s="990"/>
      <c r="O197" s="1639"/>
      <c r="P197" s="1640" t="s">
        <v>1082</v>
      </c>
      <c r="Q197" s="1626"/>
      <c r="R197" s="1641"/>
      <c r="S197" s="1183"/>
      <c r="T197" s="1626"/>
      <c r="U197" s="1626"/>
      <c r="V197" s="186"/>
    </row>
    <row r="198" spans="1:22" ht="21.75" customHeight="1" thickTop="1">
      <c r="A198" s="1282" t="s">
        <v>510</v>
      </c>
      <c r="B198" s="1283"/>
      <c r="C198" s="1283"/>
      <c r="D198" s="1283"/>
      <c r="E198" s="1283"/>
      <c r="F198" s="1283"/>
      <c r="G198" s="1283"/>
      <c r="H198" s="1284"/>
      <c r="I198" s="1276" t="s">
        <v>1056</v>
      </c>
      <c r="J198" s="1283"/>
      <c r="K198" s="1272"/>
      <c r="L198" s="1642"/>
      <c r="M198" s="1273"/>
      <c r="N198" s="1643"/>
      <c r="O198" s="1642"/>
      <c r="P198" s="1644" t="s">
        <v>1083</v>
      </c>
      <c r="Q198" s="900"/>
      <c r="R198" s="1645"/>
      <c r="S198" s="1428"/>
      <c r="T198" s="786"/>
      <c r="U198" s="786"/>
      <c r="V198" s="1430"/>
    </row>
    <row r="199" spans="1:22" ht="21.75" customHeight="1">
      <c r="A199" s="1282" t="s">
        <v>511</v>
      </c>
      <c r="B199" s="1283"/>
      <c r="C199" s="1283"/>
      <c r="D199" s="1283"/>
      <c r="E199" s="1283"/>
      <c r="F199" s="1283"/>
      <c r="G199" s="1283"/>
      <c r="H199" s="1284"/>
      <c r="I199" s="1276" t="s">
        <v>1056</v>
      </c>
      <c r="J199" s="1283"/>
      <c r="K199" s="1206"/>
      <c r="L199" s="741"/>
      <c r="M199" s="1312"/>
      <c r="N199" s="1169"/>
      <c r="O199" s="741"/>
      <c r="P199" s="1627" t="s">
        <v>1083</v>
      </c>
      <c r="Q199" s="1625"/>
      <c r="R199" s="1628"/>
      <c r="S199" s="1206"/>
      <c r="T199" s="1625"/>
      <c r="U199" s="1625"/>
      <c r="V199" s="183"/>
    </row>
    <row r="200" spans="1:22" ht="21.75" customHeight="1">
      <c r="A200" s="1282" t="s">
        <v>512</v>
      </c>
      <c r="B200" s="1283"/>
      <c r="C200" s="1283"/>
      <c r="D200" s="1283"/>
      <c r="E200" s="1283"/>
      <c r="F200" s="1283"/>
      <c r="G200" s="1283"/>
      <c r="H200" s="1284"/>
      <c r="I200" s="1276" t="s">
        <v>932</v>
      </c>
      <c r="J200" s="1283"/>
      <c r="K200" s="1206"/>
      <c r="L200" s="741"/>
      <c r="M200" s="1312"/>
      <c r="N200" s="1169"/>
      <c r="O200" s="741"/>
      <c r="P200" s="1627" t="s">
        <v>513</v>
      </c>
      <c r="Q200" s="1625"/>
      <c r="R200" s="1628"/>
      <c r="S200" s="1206"/>
      <c r="T200" s="1625"/>
      <c r="U200" s="1625"/>
      <c r="V200" s="183"/>
    </row>
    <row r="201" spans="1:22" ht="21.75" customHeight="1">
      <c r="A201" s="1282" t="s">
        <v>514</v>
      </c>
      <c r="B201" s="1283"/>
      <c r="C201" s="1283"/>
      <c r="D201" s="1283"/>
      <c r="E201" s="1283"/>
      <c r="F201" s="1283"/>
      <c r="G201" s="1283"/>
      <c r="H201" s="1284"/>
      <c r="I201" s="1276" t="s">
        <v>1056</v>
      </c>
      <c r="J201" s="1283"/>
      <c r="K201" s="1206"/>
      <c r="L201" s="741"/>
      <c r="M201" s="1312"/>
      <c r="N201" s="1169"/>
      <c r="O201" s="741"/>
      <c r="P201" s="1627" t="s">
        <v>1083</v>
      </c>
      <c r="Q201" s="1625"/>
      <c r="R201" s="1628"/>
      <c r="S201" s="1206"/>
      <c r="T201" s="1625"/>
      <c r="U201" s="1625"/>
      <c r="V201" s="183"/>
    </row>
    <row r="202" spans="1:22" ht="21.75" customHeight="1">
      <c r="A202" s="1282" t="s">
        <v>515</v>
      </c>
      <c r="B202" s="1283"/>
      <c r="C202" s="1283"/>
      <c r="D202" s="1283"/>
      <c r="E202" s="1283"/>
      <c r="F202" s="1283"/>
      <c r="G202" s="1283"/>
      <c r="H202" s="1284"/>
      <c r="I202" s="1276" t="s">
        <v>516</v>
      </c>
      <c r="J202" s="1283"/>
      <c r="K202" s="1206"/>
      <c r="L202" s="741"/>
      <c r="M202" s="1312"/>
      <c r="N202" s="1169"/>
      <c r="O202" s="741"/>
      <c r="P202" s="1627" t="s">
        <v>517</v>
      </c>
      <c r="Q202" s="1625"/>
      <c r="R202" s="1628"/>
      <c r="S202" s="1206"/>
      <c r="T202" s="1625"/>
      <c r="U202" s="1625"/>
      <c r="V202" s="183"/>
    </row>
    <row r="203" spans="1:22" ht="21.75" customHeight="1">
      <c r="A203" s="188"/>
      <c r="B203" s="189"/>
      <c r="C203" s="1209" t="s">
        <v>1048</v>
      </c>
      <c r="D203" s="1209"/>
      <c r="E203" s="1209"/>
      <c r="F203" s="1209"/>
      <c r="G203" s="1209"/>
      <c r="H203" s="1213"/>
      <c r="I203" s="1208" t="s">
        <v>1049</v>
      </c>
      <c r="J203" s="1209"/>
      <c r="K203" s="1206"/>
      <c r="L203" s="741"/>
      <c r="M203" s="1312"/>
      <c r="N203" s="1169"/>
      <c r="O203" s="741"/>
      <c r="P203" s="1627" t="s">
        <v>1080</v>
      </c>
      <c r="Q203" s="1625"/>
      <c r="R203" s="1628"/>
      <c r="S203" s="1206"/>
      <c r="T203" s="1625"/>
      <c r="U203" s="1625"/>
      <c r="V203" s="183"/>
    </row>
    <row r="204" spans="1:22" ht="21.75" customHeight="1">
      <c r="A204" s="140" t="s">
        <v>1050</v>
      </c>
      <c r="B204" s="178" t="s">
        <v>1051</v>
      </c>
      <c r="C204" s="1209" t="s">
        <v>1052</v>
      </c>
      <c r="D204" s="1209"/>
      <c r="E204" s="1209"/>
      <c r="F204" s="1209"/>
      <c r="G204" s="1209"/>
      <c r="H204" s="1213"/>
      <c r="I204" s="1208" t="s">
        <v>1053</v>
      </c>
      <c r="J204" s="1209"/>
      <c r="K204" s="1206"/>
      <c r="L204" s="741"/>
      <c r="M204" s="1312"/>
      <c r="N204" s="1169"/>
      <c r="O204" s="741"/>
      <c r="P204" s="1627" t="s">
        <v>1083</v>
      </c>
      <c r="Q204" s="1625"/>
      <c r="R204" s="1628"/>
      <c r="S204" s="1206"/>
      <c r="T204" s="1625"/>
      <c r="U204" s="1625"/>
      <c r="V204" s="183"/>
    </row>
    <row r="205" spans="1:22" ht="21.75" customHeight="1">
      <c r="A205" s="190" t="s">
        <v>892</v>
      </c>
      <c r="B205" s="178" t="s">
        <v>1054</v>
      </c>
      <c r="C205" s="1209" t="s">
        <v>1055</v>
      </c>
      <c r="D205" s="1209"/>
      <c r="E205" s="1209"/>
      <c r="F205" s="1209"/>
      <c r="G205" s="1209"/>
      <c r="H205" s="1213"/>
      <c r="I205" s="1208" t="s">
        <v>1056</v>
      </c>
      <c r="J205" s="1209"/>
      <c r="K205" s="1206"/>
      <c r="L205" s="741"/>
      <c r="M205" s="1312"/>
      <c r="N205" s="1169"/>
      <c r="O205" s="741"/>
      <c r="P205" s="1627" t="s">
        <v>1083</v>
      </c>
      <c r="Q205" s="1625"/>
      <c r="R205" s="1628"/>
      <c r="S205" s="1176" t="s">
        <v>1126</v>
      </c>
      <c r="T205" s="1177"/>
      <c r="U205" s="1177"/>
      <c r="V205" s="528"/>
    </row>
    <row r="206" spans="1:22" ht="21.75" customHeight="1">
      <c r="A206" s="140" t="s">
        <v>1057</v>
      </c>
      <c r="B206" s="178" t="s">
        <v>933</v>
      </c>
      <c r="C206" s="1209" t="s">
        <v>1058</v>
      </c>
      <c r="D206" s="1209"/>
      <c r="E206" s="1209"/>
      <c r="F206" s="1209"/>
      <c r="G206" s="1209"/>
      <c r="H206" s="1213"/>
      <c r="I206" s="1208" t="s">
        <v>1059</v>
      </c>
      <c r="J206" s="1209"/>
      <c r="K206" s="1206"/>
      <c r="L206" s="741"/>
      <c r="M206" s="1312"/>
      <c r="N206" s="1169"/>
      <c r="O206" s="741"/>
      <c r="P206" s="1627" t="s">
        <v>1084</v>
      </c>
      <c r="Q206" s="1625"/>
      <c r="R206" s="1628"/>
      <c r="S206" s="1176" t="s">
        <v>1252</v>
      </c>
      <c r="T206" s="1177"/>
      <c r="U206" s="1177"/>
      <c r="V206" s="528"/>
    </row>
    <row r="207" spans="1:22" ht="21.75" customHeight="1">
      <c r="A207" s="140" t="s">
        <v>1060</v>
      </c>
      <c r="B207" s="178" t="s">
        <v>1061</v>
      </c>
      <c r="C207" s="1209" t="s">
        <v>1062</v>
      </c>
      <c r="D207" s="1209"/>
      <c r="E207" s="1209"/>
      <c r="F207" s="1209"/>
      <c r="G207" s="1209"/>
      <c r="H207" s="1213"/>
      <c r="I207" s="1208" t="s">
        <v>64</v>
      </c>
      <c r="J207" s="1209"/>
      <c r="K207" s="1206"/>
      <c r="L207" s="741"/>
      <c r="M207" s="1312"/>
      <c r="N207" s="1169"/>
      <c r="O207" s="741"/>
      <c r="P207" s="1627" t="s">
        <v>61</v>
      </c>
      <c r="Q207" s="1625"/>
      <c r="R207" s="1628"/>
      <c r="S207" s="1188">
        <v>4.9</v>
      </c>
      <c r="T207" s="1624"/>
      <c r="U207" s="1624"/>
      <c r="V207" s="528" t="s">
        <v>894</v>
      </c>
    </row>
    <row r="208" spans="1:22" ht="21.75" customHeight="1">
      <c r="A208" s="140" t="s">
        <v>62</v>
      </c>
      <c r="B208" s="178" t="s">
        <v>1063</v>
      </c>
      <c r="C208" s="1209" t="s">
        <v>1064</v>
      </c>
      <c r="D208" s="1209"/>
      <c r="E208" s="1209"/>
      <c r="F208" s="1209"/>
      <c r="G208" s="1209"/>
      <c r="H208" s="1213"/>
      <c r="I208" s="1208" t="s">
        <v>65</v>
      </c>
      <c r="J208" s="1209"/>
      <c r="K208" s="1206"/>
      <c r="L208" s="741"/>
      <c r="M208" s="1312"/>
      <c r="N208" s="1169"/>
      <c r="O208" s="741"/>
      <c r="P208" s="1627" t="s">
        <v>61</v>
      </c>
      <c r="Q208" s="1625"/>
      <c r="R208" s="1628"/>
      <c r="S208" s="1176" t="s">
        <v>66</v>
      </c>
      <c r="T208" s="1177"/>
      <c r="U208" s="1177"/>
      <c r="V208" s="528"/>
    </row>
    <row r="209" spans="1:22" ht="21.75" customHeight="1">
      <c r="A209" s="191"/>
      <c r="B209" s="180"/>
      <c r="C209" s="1209" t="s">
        <v>1065</v>
      </c>
      <c r="D209" s="1209"/>
      <c r="E209" s="1209"/>
      <c r="F209" s="1209"/>
      <c r="G209" s="1209"/>
      <c r="H209" s="1213"/>
      <c r="I209" s="1208" t="s">
        <v>1066</v>
      </c>
      <c r="J209" s="1209"/>
      <c r="K209" s="1206"/>
      <c r="L209" s="741"/>
      <c r="M209" s="1312"/>
      <c r="N209" s="1169"/>
      <c r="O209" s="741"/>
      <c r="P209" s="1627" t="s">
        <v>1067</v>
      </c>
      <c r="Q209" s="1625"/>
      <c r="R209" s="1628"/>
      <c r="S209" s="1206"/>
      <c r="T209" s="1625"/>
      <c r="U209" s="1625"/>
      <c r="V209" s="183"/>
    </row>
    <row r="210" spans="1:22" ht="21.75" customHeight="1">
      <c r="A210" s="1212" t="s">
        <v>1068</v>
      </c>
      <c r="B210" s="1209"/>
      <c r="C210" s="1209"/>
      <c r="D210" s="1209"/>
      <c r="E210" s="1209"/>
      <c r="F210" s="1209"/>
      <c r="G210" s="1209"/>
      <c r="H210" s="1213"/>
      <c r="I210" s="1208" t="s">
        <v>1069</v>
      </c>
      <c r="J210" s="1209"/>
      <c r="K210" s="1206"/>
      <c r="L210" s="741"/>
      <c r="M210" s="1312"/>
      <c r="N210" s="1169"/>
      <c r="O210" s="741"/>
      <c r="P210" s="1627" t="s">
        <v>1070</v>
      </c>
      <c r="Q210" s="1625"/>
      <c r="R210" s="1628"/>
      <c r="S210" s="1206"/>
      <c r="T210" s="1625"/>
      <c r="U210" s="1625"/>
      <c r="V210" s="183"/>
    </row>
    <row r="211" spans="1:22" ht="21.75" customHeight="1">
      <c r="A211" s="1291" t="s">
        <v>166</v>
      </c>
      <c r="B211" s="1292"/>
      <c r="C211" s="1224" t="s">
        <v>1132</v>
      </c>
      <c r="D211" s="1225"/>
      <c r="E211" s="1225"/>
      <c r="F211" s="1225"/>
      <c r="G211" s="1225"/>
      <c r="H211" s="1225"/>
      <c r="I211" s="1208" t="s">
        <v>167</v>
      </c>
      <c r="J211" s="1209"/>
      <c r="K211" s="1206"/>
      <c r="L211" s="741"/>
      <c r="M211" s="1312"/>
      <c r="N211" s="1169"/>
      <c r="O211" s="741"/>
      <c r="P211" s="1627" t="s">
        <v>168</v>
      </c>
      <c r="Q211" s="1625"/>
      <c r="R211" s="1628"/>
      <c r="S211" s="1176"/>
      <c r="T211" s="1177"/>
      <c r="U211" s="1177"/>
      <c r="V211" s="183"/>
    </row>
    <row r="212" spans="1:22" ht="21.75" customHeight="1">
      <c r="A212" s="1293"/>
      <c r="B212" s="1294"/>
      <c r="C212" s="1224" t="s">
        <v>644</v>
      </c>
      <c r="D212" s="1225"/>
      <c r="E212" s="1225"/>
      <c r="F212" s="1225"/>
      <c r="G212" s="1225"/>
      <c r="H212" s="1225"/>
      <c r="I212" s="1208" t="s">
        <v>1071</v>
      </c>
      <c r="J212" s="1209"/>
      <c r="K212" s="1206"/>
      <c r="L212" s="741"/>
      <c r="M212" s="1312"/>
      <c r="N212" s="1169"/>
      <c r="O212" s="741"/>
      <c r="P212" s="1627" t="s">
        <v>61</v>
      </c>
      <c r="Q212" s="1625"/>
      <c r="R212" s="1628"/>
      <c r="S212" s="1629"/>
      <c r="T212" s="1630"/>
      <c r="U212" s="1630"/>
      <c r="V212" s="183"/>
    </row>
    <row r="213" spans="1:22" ht="21.75" customHeight="1">
      <c r="A213" s="1295"/>
      <c r="B213" s="1296"/>
      <c r="C213" s="1224" t="s">
        <v>1133</v>
      </c>
      <c r="D213" s="1225"/>
      <c r="E213" s="1225"/>
      <c r="F213" s="1225"/>
      <c r="G213" s="1225"/>
      <c r="H213" s="1225"/>
      <c r="I213" s="1208" t="s">
        <v>169</v>
      </c>
      <c r="J213" s="1209"/>
      <c r="K213" s="1206"/>
      <c r="L213" s="741"/>
      <c r="M213" s="1312"/>
      <c r="N213" s="1169"/>
      <c r="O213" s="741"/>
      <c r="P213" s="1627" t="s">
        <v>1074</v>
      </c>
      <c r="Q213" s="1625"/>
      <c r="R213" s="1628"/>
      <c r="S213" s="1176"/>
      <c r="T213" s="1177"/>
      <c r="U213" s="1177"/>
      <c r="V213" s="183"/>
    </row>
    <row r="214" spans="1:22" ht="21.75" customHeight="1">
      <c r="A214" s="1212" t="s">
        <v>697</v>
      </c>
      <c r="B214" s="1209"/>
      <c r="C214" s="1209"/>
      <c r="D214" s="1209"/>
      <c r="E214" s="1209"/>
      <c r="F214" s="1209"/>
      <c r="G214" s="1209"/>
      <c r="H214" s="1213"/>
      <c r="I214" s="1208" t="s">
        <v>169</v>
      </c>
      <c r="J214" s="1209"/>
      <c r="K214" s="1206"/>
      <c r="L214" s="741"/>
      <c r="M214" s="1312"/>
      <c r="N214" s="1169"/>
      <c r="O214" s="741"/>
      <c r="P214" s="1627" t="s">
        <v>1074</v>
      </c>
      <c r="Q214" s="1625"/>
      <c r="R214" s="1628"/>
      <c r="S214" s="1206"/>
      <c r="T214" s="1625"/>
      <c r="U214" s="1625"/>
      <c r="V214" s="183"/>
    </row>
    <row r="215" spans="1:22" ht="21.75" customHeight="1" thickBot="1">
      <c r="A215" s="1215" t="s">
        <v>1072</v>
      </c>
      <c r="B215" s="1192"/>
      <c r="C215" s="1192"/>
      <c r="D215" s="1192"/>
      <c r="E215" s="1192"/>
      <c r="F215" s="1192"/>
      <c r="G215" s="1192"/>
      <c r="H215" s="1193"/>
      <c r="I215" s="1216" t="s">
        <v>1073</v>
      </c>
      <c r="J215" s="1192"/>
      <c r="K215" s="1217"/>
      <c r="L215" s="1635"/>
      <c r="M215" s="1636"/>
      <c r="N215" s="1637"/>
      <c r="O215" s="1635"/>
      <c r="P215" s="1638" t="s">
        <v>1074</v>
      </c>
      <c r="Q215" s="938"/>
      <c r="R215" s="917"/>
      <c r="S215" s="1217"/>
      <c r="T215" s="938"/>
      <c r="U215" s="938"/>
      <c r="V215" s="192"/>
    </row>
    <row r="216" spans="1:22" s="193" customFormat="1" ht="21.75" customHeight="1" thickBot="1">
      <c r="A216" s="1219" t="s">
        <v>1075</v>
      </c>
      <c r="B216" s="1220"/>
      <c r="C216" s="1220"/>
      <c r="D216" s="1220"/>
      <c r="E216" s="1220"/>
      <c r="F216" s="1531"/>
      <c r="G216" s="170"/>
      <c r="H216" s="171"/>
      <c r="I216" s="1220" t="s">
        <v>679</v>
      </c>
      <c r="J216" s="1220"/>
      <c r="K216" s="530"/>
      <c r="L216" s="524" t="s">
        <v>170</v>
      </c>
      <c r="M216" s="529"/>
      <c r="N216" s="539"/>
      <c r="O216" s="1214" t="s">
        <v>315</v>
      </c>
      <c r="P216" s="1214"/>
      <c r="Q216" s="523"/>
      <c r="R216" s="523"/>
      <c r="S216" s="524" t="s">
        <v>67</v>
      </c>
      <c r="T216" s="171"/>
      <c r="U216" s="171"/>
      <c r="V216" s="407"/>
    </row>
    <row r="217" spans="1:22" ht="21.75" customHeight="1" thickBot="1">
      <c r="A217" s="1219" t="s">
        <v>1076</v>
      </c>
      <c r="B217" s="1126"/>
      <c r="C217" s="1126"/>
      <c r="D217" s="1126"/>
      <c r="E217" s="1126"/>
      <c r="F217" s="1133"/>
      <c r="G217" s="1632"/>
      <c r="H217" s="1633"/>
      <c r="I217" s="1633"/>
      <c r="J217" s="1633"/>
      <c r="K217" s="1633"/>
      <c r="L217" s="1633"/>
      <c r="M217" s="1633"/>
      <c r="N217" s="1633"/>
      <c r="O217" s="1633"/>
      <c r="P217" s="1633"/>
      <c r="Q217" s="1633"/>
      <c r="R217" s="1633"/>
      <c r="S217" s="1633"/>
      <c r="T217" s="1633"/>
      <c r="U217" s="1633"/>
      <c r="V217" s="1634"/>
    </row>
    <row r="218" spans="1:22" ht="21.75" customHeight="1" thickBot="1">
      <c r="A218" s="1180" t="s">
        <v>1077</v>
      </c>
      <c r="B218" s="1151"/>
      <c r="C218" s="1151"/>
      <c r="D218" s="1151"/>
      <c r="E218" s="1151"/>
      <c r="F218" s="1151"/>
      <c r="G218" s="1239" t="str">
        <f>'基本事項記入ｼｰﾄ'!$C$31</f>
        <v>○○　○○　  印</v>
      </c>
      <c r="H218" s="1239"/>
      <c r="I218" s="1239"/>
      <c r="J218" s="1239"/>
      <c r="K218" s="1239"/>
      <c r="L218" s="1239"/>
      <c r="M218" s="1240" t="s">
        <v>858</v>
      </c>
      <c r="N218" s="1240"/>
      <c r="O218" s="1240"/>
      <c r="P218" s="1240"/>
      <c r="Q218" s="1239" t="str">
        <f>'基本事項記入ｼｰﾄ'!$C$32</f>
        <v>○○　○○○　　　印</v>
      </c>
      <c r="R218" s="1153"/>
      <c r="S218" s="1153"/>
      <c r="T218" s="1153"/>
      <c r="U218" s="1153"/>
      <c r="V218" s="1244"/>
    </row>
    <row r="219" spans="1:22" ht="21.75" customHeight="1">
      <c r="A219" s="193"/>
      <c r="B219" s="1189" t="s">
        <v>1078</v>
      </c>
      <c r="C219" s="1189"/>
      <c r="D219" s="1189"/>
      <c r="E219" s="1189"/>
      <c r="F219" s="1189"/>
      <c r="G219" s="1189"/>
      <c r="H219" s="1189"/>
      <c r="I219" s="1189"/>
      <c r="J219" s="1189"/>
      <c r="K219" s="1189"/>
      <c r="L219" s="1189"/>
      <c r="M219" s="1189"/>
      <c r="N219" s="1189"/>
      <c r="O219" s="1189"/>
      <c r="P219" s="1189"/>
      <c r="Q219" s="1189"/>
      <c r="R219" s="1189"/>
      <c r="S219" s="1189"/>
      <c r="T219" s="1189"/>
      <c r="U219" s="1189"/>
      <c r="V219" s="1189"/>
    </row>
    <row r="220" ht="18" customHeight="1"/>
    <row r="221" ht="13.5">
      <c r="T221" t="s">
        <v>485</v>
      </c>
    </row>
    <row r="222" spans="3:22" ht="21.75" customHeight="1">
      <c r="C222" s="1116" t="s">
        <v>486</v>
      </c>
      <c r="D222" s="1172"/>
      <c r="E222" s="1172"/>
      <c r="F222" s="1172"/>
      <c r="G222" s="1172"/>
      <c r="H222" s="1172"/>
      <c r="I222" s="1172"/>
      <c r="J222" s="1172"/>
      <c r="K222" s="1172"/>
      <c r="L222" s="1172"/>
      <c r="M222" s="1172"/>
      <c r="N222" s="1172"/>
      <c r="O222" s="1172"/>
      <c r="P222" s="1172"/>
      <c r="Q222" s="1172"/>
      <c r="R222" s="1172"/>
      <c r="S222" s="1172"/>
      <c r="T222" s="117"/>
      <c r="U222" s="117"/>
      <c r="V222" s="117"/>
    </row>
    <row r="223" spans="3:22" ht="21.75" customHeight="1">
      <c r="C223" s="87"/>
      <c r="D223" s="88"/>
      <c r="E223" s="88"/>
      <c r="F223" s="88"/>
      <c r="G223" s="88"/>
      <c r="H223" s="88"/>
      <c r="I223" s="88"/>
      <c r="J223" s="88"/>
      <c r="K223" s="88"/>
      <c r="L223" s="88"/>
      <c r="M223" s="88"/>
      <c r="N223" s="88"/>
      <c r="O223" s="88"/>
      <c r="P223" s="88"/>
      <c r="Q223" s="88"/>
      <c r="R223" s="88"/>
      <c r="S223" s="88"/>
      <c r="T223" s="117"/>
      <c r="U223" s="117"/>
      <c r="V223" s="117"/>
    </row>
    <row r="224" ht="21.75" customHeight="1"/>
    <row r="225" spans="1:22" ht="21.75" customHeight="1" thickBot="1">
      <c r="A225" s="1228"/>
      <c r="B225" s="1228"/>
      <c r="C225" s="1228"/>
      <c r="D225" s="1228"/>
      <c r="E225" s="1228"/>
      <c r="F225" s="1229"/>
      <c r="G225" s="1228"/>
      <c r="H225" s="1228"/>
      <c r="I225" s="1228"/>
      <c r="J225" s="1228"/>
      <c r="K225" s="1228"/>
      <c r="L225" s="1228"/>
      <c r="M225" s="1228"/>
      <c r="N225" s="1228"/>
      <c r="O225" s="168"/>
      <c r="P225" s="1228"/>
      <c r="Q225" s="1228"/>
      <c r="R225" s="1228"/>
      <c r="S225" s="1228"/>
      <c r="T225" s="1228"/>
      <c r="U225" s="1228"/>
      <c r="V225" s="1228"/>
    </row>
    <row r="226" spans="1:22" ht="21.75" customHeight="1" thickBot="1">
      <c r="A226" s="1230" t="s">
        <v>825</v>
      </c>
      <c r="B226" s="1231"/>
      <c r="C226" s="1231"/>
      <c r="D226" s="1231"/>
      <c r="E226" s="1232"/>
      <c r="F226" s="1219" t="str">
        <f>'基本事項記入ｼｰﾄ'!$C$29</f>
        <v>**</v>
      </c>
      <c r="G226" s="1220"/>
      <c r="H226" s="1235"/>
      <c r="I226" s="1219" t="s">
        <v>975</v>
      </c>
      <c r="J226" s="1235"/>
      <c r="K226" s="1219" t="str">
        <f>'基本事項記入ｼｰﾄ'!$C$11</f>
        <v>△△　△△</v>
      </c>
      <c r="L226" s="1220"/>
      <c r="M226" s="1220"/>
      <c r="N226" s="1220"/>
      <c r="O226" s="1220"/>
      <c r="P226" s="1220"/>
      <c r="Q226" s="1220"/>
      <c r="R226" s="1220"/>
      <c r="S226" s="1220"/>
      <c r="T226" s="1220"/>
      <c r="U226" s="1220"/>
      <c r="V226" s="1235"/>
    </row>
    <row r="227" spans="1:22" ht="21.75" customHeight="1">
      <c r="A227" s="1250" t="s">
        <v>976</v>
      </c>
      <c r="B227" s="1241"/>
      <c r="C227" s="1241"/>
      <c r="D227" s="1241"/>
      <c r="E227" s="1241"/>
      <c r="F227" s="170"/>
      <c r="G227" s="171" t="s">
        <v>977</v>
      </c>
      <c r="H227" s="531" t="str">
        <f>'基本事項記入ｼｰﾄ'!$C$34</f>
        <v>**</v>
      </c>
      <c r="I227" s="1241" t="s">
        <v>822</v>
      </c>
      <c r="J227" s="1241"/>
      <c r="K227" s="1242" t="s">
        <v>817</v>
      </c>
      <c r="L227" s="1243"/>
      <c r="M227" s="169"/>
      <c r="N227" s="172" t="s">
        <v>978</v>
      </c>
      <c r="O227" s="173"/>
      <c r="P227" s="1242" t="s">
        <v>1023</v>
      </c>
      <c r="Q227" s="1248"/>
      <c r="R227" s="1248"/>
      <c r="S227" s="1248"/>
      <c r="T227" s="1248"/>
      <c r="U227" s="1248"/>
      <c r="V227" s="1249"/>
    </row>
    <row r="228" spans="1:22" ht="21.75" customHeight="1">
      <c r="A228" s="1212" t="s">
        <v>979</v>
      </c>
      <c r="B228" s="1209"/>
      <c r="C228" s="1209"/>
      <c r="D228" s="1209"/>
      <c r="E228" s="1209"/>
      <c r="F228" s="1209"/>
      <c r="G228" s="1209"/>
      <c r="H228" s="1209"/>
      <c r="I228" s="1213"/>
      <c r="J228" s="174" t="s">
        <v>980</v>
      </c>
      <c r="K228" s="1191" t="s">
        <v>981</v>
      </c>
      <c r="L228" s="1191"/>
      <c r="M228" s="1191"/>
      <c r="N228" s="1191"/>
      <c r="O228" s="1191"/>
      <c r="P228" s="1209"/>
      <c r="Q228" s="1209"/>
      <c r="R228" s="1209"/>
      <c r="S228" s="1209"/>
      <c r="T228" s="1209"/>
      <c r="U228" s="1213"/>
      <c r="V228" s="175" t="s">
        <v>982</v>
      </c>
    </row>
    <row r="229" spans="1:22" ht="21.75" customHeight="1">
      <c r="A229" s="1673" t="s">
        <v>983</v>
      </c>
      <c r="B229" s="1674"/>
      <c r="C229" s="1674"/>
      <c r="D229" s="1674"/>
      <c r="E229" s="1674"/>
      <c r="F229" s="1675"/>
      <c r="G229" s="1676"/>
      <c r="H229" s="1676"/>
      <c r="I229" s="1676"/>
      <c r="J229" s="1676"/>
      <c r="K229" s="1676"/>
      <c r="L229" s="1676"/>
      <c r="M229" s="1676"/>
      <c r="N229" s="1677"/>
      <c r="O229" s="1675" t="s">
        <v>984</v>
      </c>
      <c r="P229" s="1678"/>
      <c r="Q229" s="1679"/>
      <c r="R229" s="1680"/>
      <c r="S229" s="1678"/>
      <c r="T229" s="1678"/>
      <c r="U229" s="1678"/>
      <c r="V229" s="1681"/>
    </row>
    <row r="230" spans="1:22" ht="21.75" customHeight="1" thickBot="1">
      <c r="A230" s="1682" t="s">
        <v>487</v>
      </c>
      <c r="B230" s="1683"/>
      <c r="C230" s="1683"/>
      <c r="D230" s="1683"/>
      <c r="E230" s="1683"/>
      <c r="F230" s="1684" t="s">
        <v>488</v>
      </c>
      <c r="G230" s="1685"/>
      <c r="H230" s="1685"/>
      <c r="I230" s="1685"/>
      <c r="J230" s="1685"/>
      <c r="K230" s="1686" t="s">
        <v>489</v>
      </c>
      <c r="L230" s="1686"/>
      <c r="M230" s="1511"/>
      <c r="N230" s="1511"/>
      <c r="O230" s="1511"/>
      <c r="P230" s="1511"/>
      <c r="Q230" s="1687" t="s">
        <v>490</v>
      </c>
      <c r="R230" s="1687"/>
      <c r="S230" s="1687"/>
      <c r="T230" s="1687"/>
      <c r="U230" s="1687"/>
      <c r="V230" s="1688"/>
    </row>
    <row r="231" spans="1:22" ht="21.75" customHeight="1" thickTop="1">
      <c r="A231" s="1672" t="s">
        <v>491</v>
      </c>
      <c r="B231" s="786"/>
      <c r="C231" s="786"/>
      <c r="D231" s="786"/>
      <c r="E231" s="786"/>
      <c r="F231" s="786"/>
      <c r="G231" s="786"/>
      <c r="H231" s="786"/>
      <c r="I231" s="786"/>
      <c r="J231" s="786"/>
      <c r="K231" s="787"/>
      <c r="L231" s="1429" t="s">
        <v>986</v>
      </c>
      <c r="M231" s="786"/>
      <c r="N231" s="786"/>
      <c r="O231" s="786"/>
      <c r="P231" s="786"/>
      <c r="Q231" s="786"/>
      <c r="R231" s="786"/>
      <c r="S231" s="786"/>
      <c r="T231" s="786"/>
      <c r="U231" s="786"/>
      <c r="V231" s="1430"/>
    </row>
    <row r="232" spans="1:22" ht="21.75" customHeight="1">
      <c r="A232" s="1557" t="s">
        <v>991</v>
      </c>
      <c r="B232" s="741"/>
      <c r="C232" s="1312" t="s">
        <v>987</v>
      </c>
      <c r="D232" s="741"/>
      <c r="E232" s="1209" t="s">
        <v>492</v>
      </c>
      <c r="F232" s="1213"/>
      <c r="G232" s="1206" t="s">
        <v>991</v>
      </c>
      <c r="H232" s="741"/>
      <c r="I232" s="1312" t="s">
        <v>987</v>
      </c>
      <c r="J232" s="741"/>
      <c r="K232" s="194" t="s">
        <v>492</v>
      </c>
      <c r="L232" s="195" t="s">
        <v>991</v>
      </c>
      <c r="M232" s="1206" t="s">
        <v>492</v>
      </c>
      <c r="N232" s="1207"/>
      <c r="O232" s="1206" t="s">
        <v>493</v>
      </c>
      <c r="P232" s="1207"/>
      <c r="Q232" s="1206" t="s">
        <v>991</v>
      </c>
      <c r="R232" s="741"/>
      <c r="S232" s="1312" t="s">
        <v>492</v>
      </c>
      <c r="T232" s="741"/>
      <c r="U232" s="1206" t="s">
        <v>493</v>
      </c>
      <c r="V232" s="1631"/>
    </row>
    <row r="233" spans="1:22" ht="21.75" customHeight="1">
      <c r="A233" s="1671"/>
      <c r="B233" s="1635"/>
      <c r="C233" s="520" t="s">
        <v>994</v>
      </c>
      <c r="D233" s="519"/>
      <c r="E233" s="1448"/>
      <c r="F233" s="1448"/>
      <c r="G233" s="1217" t="s">
        <v>494</v>
      </c>
      <c r="H233" s="1218"/>
      <c r="I233" s="1213" t="s">
        <v>999</v>
      </c>
      <c r="J233" s="1208"/>
      <c r="K233" s="462"/>
      <c r="L233" s="147" t="s">
        <v>519</v>
      </c>
      <c r="M233" s="1324"/>
      <c r="N233" s="1325"/>
      <c r="O233" s="1206"/>
      <c r="P233" s="1207"/>
      <c r="Q233" s="1206"/>
      <c r="R233" s="741"/>
      <c r="S233" s="1312"/>
      <c r="T233" s="741"/>
      <c r="U233" s="1206"/>
      <c r="V233" s="1631"/>
    </row>
    <row r="234" spans="1:22" ht="21.75" customHeight="1">
      <c r="A234" s="1266" t="s">
        <v>494</v>
      </c>
      <c r="B234" s="863"/>
      <c r="C234" s="520" t="s">
        <v>996</v>
      </c>
      <c r="D234" s="519"/>
      <c r="E234" s="1448"/>
      <c r="F234" s="1268"/>
      <c r="G234" s="1575" t="s">
        <v>495</v>
      </c>
      <c r="H234" s="1267"/>
      <c r="I234" s="1269" t="s">
        <v>655</v>
      </c>
      <c r="J234" s="1208"/>
      <c r="K234" s="462" t="s">
        <v>655</v>
      </c>
      <c r="L234" s="147" t="s">
        <v>496</v>
      </c>
      <c r="M234" s="1324"/>
      <c r="N234" s="1325"/>
      <c r="O234" s="1660"/>
      <c r="P234" s="1662"/>
      <c r="Q234" s="1206"/>
      <c r="R234" s="741"/>
      <c r="S234" s="1312"/>
      <c r="T234" s="741"/>
      <c r="U234" s="1206"/>
      <c r="V234" s="1631"/>
    </row>
    <row r="235" spans="1:22" ht="21.75" customHeight="1">
      <c r="A235" s="1266"/>
      <c r="B235" s="863"/>
      <c r="C235" s="520" t="s">
        <v>997</v>
      </c>
      <c r="D235" s="519"/>
      <c r="E235" s="1448"/>
      <c r="F235" s="1448"/>
      <c r="G235" s="1272" t="s">
        <v>497</v>
      </c>
      <c r="H235" s="1274"/>
      <c r="I235" s="1213"/>
      <c r="J235" s="1208"/>
      <c r="K235" s="196"/>
      <c r="L235" s="147" t="s">
        <v>498</v>
      </c>
      <c r="M235" s="1324"/>
      <c r="N235" s="1325"/>
      <c r="O235" s="1660"/>
      <c r="P235" s="1662"/>
      <c r="Q235" s="1206" t="s">
        <v>499</v>
      </c>
      <c r="R235" s="741"/>
      <c r="S235" s="1667"/>
      <c r="T235" s="1668"/>
      <c r="U235" s="1669"/>
      <c r="V235" s="1670"/>
    </row>
    <row r="236" spans="1:22" ht="21.75" customHeight="1">
      <c r="A236" s="1266" t="s">
        <v>495</v>
      </c>
      <c r="B236" s="863"/>
      <c r="C236" s="520" t="s">
        <v>998</v>
      </c>
      <c r="D236" s="519"/>
      <c r="E236" s="1448"/>
      <c r="F236" s="1448"/>
      <c r="G236" s="1575" t="s">
        <v>500</v>
      </c>
      <c r="H236" s="1267"/>
      <c r="I236" s="1284" t="s">
        <v>501</v>
      </c>
      <c r="J236" s="1276"/>
      <c r="K236" s="536"/>
      <c r="L236" s="147" t="s">
        <v>502</v>
      </c>
      <c r="M236" s="1324"/>
      <c r="N236" s="1325"/>
      <c r="O236" s="1660"/>
      <c r="P236" s="1662"/>
      <c r="Q236" s="1206" t="s">
        <v>503</v>
      </c>
      <c r="R236" s="741"/>
      <c r="S236" s="1667"/>
      <c r="T236" s="1668"/>
      <c r="U236" s="1669"/>
      <c r="V236" s="1670"/>
    </row>
    <row r="237" spans="1:22" ht="21.75" customHeight="1">
      <c r="A237" s="1266"/>
      <c r="B237" s="863"/>
      <c r="C237" s="1224" t="s">
        <v>642</v>
      </c>
      <c r="D237" s="1258"/>
      <c r="E237" s="1448"/>
      <c r="F237" s="1268"/>
      <c r="G237" s="1575" t="s">
        <v>504</v>
      </c>
      <c r="H237" s="1267"/>
      <c r="I237" s="1269"/>
      <c r="J237" s="1208"/>
      <c r="K237" s="196"/>
      <c r="L237" s="147" t="s">
        <v>505</v>
      </c>
      <c r="M237" s="1324"/>
      <c r="N237" s="1325"/>
      <c r="O237" s="1660"/>
      <c r="P237" s="1662"/>
      <c r="Q237" s="1665" t="s">
        <v>506</v>
      </c>
      <c r="R237" s="1666"/>
      <c r="S237" s="1658"/>
      <c r="T237" s="1659"/>
      <c r="U237" s="1663"/>
      <c r="V237" s="1664"/>
    </row>
    <row r="238" spans="1:22" ht="21.75" customHeight="1">
      <c r="A238" s="1266" t="s">
        <v>497</v>
      </c>
      <c r="B238" s="863"/>
      <c r="C238" s="1224"/>
      <c r="D238" s="1258"/>
      <c r="E238" s="1448"/>
      <c r="F238" s="1268"/>
      <c r="G238" s="1575" t="s">
        <v>495</v>
      </c>
      <c r="H238" s="1267"/>
      <c r="I238" s="1269"/>
      <c r="J238" s="1208"/>
      <c r="K238" s="196"/>
      <c r="L238" s="147" t="s">
        <v>507</v>
      </c>
      <c r="M238" s="1324"/>
      <c r="N238" s="1325"/>
      <c r="O238" s="1660"/>
      <c r="P238" s="1662"/>
      <c r="Q238" s="1665" t="s">
        <v>508</v>
      </c>
      <c r="R238" s="1666"/>
      <c r="S238" s="1658"/>
      <c r="T238" s="1659"/>
      <c r="U238" s="1660"/>
      <c r="V238" s="1661"/>
    </row>
    <row r="239" spans="1:22" ht="21.75" customHeight="1">
      <c r="A239" s="1266"/>
      <c r="B239" s="863"/>
      <c r="C239" s="1213" t="s">
        <v>576</v>
      </c>
      <c r="D239" s="1628"/>
      <c r="E239" s="1448"/>
      <c r="F239" s="1448"/>
      <c r="G239" s="1272" t="s">
        <v>497</v>
      </c>
      <c r="H239" s="1274"/>
      <c r="I239" s="1213"/>
      <c r="J239" s="1208"/>
      <c r="K239" s="196"/>
      <c r="L239" s="147" t="s">
        <v>999</v>
      </c>
      <c r="M239" s="1324"/>
      <c r="N239" s="1325"/>
      <c r="O239" s="1660"/>
      <c r="P239" s="1662"/>
      <c r="Q239" s="1206" t="s">
        <v>509</v>
      </c>
      <c r="R239" s="741"/>
      <c r="S239" s="1312"/>
      <c r="T239" s="741"/>
      <c r="U239" s="1206"/>
      <c r="V239" s="1631"/>
    </row>
    <row r="240" spans="1:22" ht="21.75" customHeight="1" thickBot="1">
      <c r="A240" s="1277"/>
      <c r="B240" s="893"/>
      <c r="C240" s="1182" t="s">
        <v>577</v>
      </c>
      <c r="D240" s="1641"/>
      <c r="E240" s="1651"/>
      <c r="F240" s="1651"/>
      <c r="G240" s="1183" t="s">
        <v>1002</v>
      </c>
      <c r="H240" s="1184"/>
      <c r="I240" s="1626"/>
      <c r="J240" s="1641"/>
      <c r="K240" s="463">
        <f>E233+E234+E235+E236+E237+E238+E239+E240+K233+K236</f>
        <v>0</v>
      </c>
      <c r="L240" s="176" t="s">
        <v>501</v>
      </c>
      <c r="M240" s="1652"/>
      <c r="N240" s="1653"/>
      <c r="O240" s="1654"/>
      <c r="P240" s="1655"/>
      <c r="Q240" s="1183" t="s">
        <v>1002</v>
      </c>
      <c r="R240" s="1639"/>
      <c r="S240" s="1656">
        <f>M233+M234+M235+M236+M237+M238+M239+M240+S237+S238</f>
        <v>0</v>
      </c>
      <c r="T240" s="1657"/>
      <c r="U240" s="1303">
        <f>O233+O234+O235+O236+O237+O238+O239+O240+U237+U238</f>
        <v>0</v>
      </c>
      <c r="V240" s="1649"/>
    </row>
    <row r="241" spans="1:22" ht="21.75" customHeight="1" thickTop="1">
      <c r="A241" s="1270"/>
      <c r="B241" s="1271"/>
      <c r="C241" s="1272" t="s">
        <v>1038</v>
      </c>
      <c r="D241" s="1273"/>
      <c r="E241" s="1273"/>
      <c r="F241" s="1274"/>
      <c r="G241" s="1272" t="s">
        <v>1039</v>
      </c>
      <c r="H241" s="1275"/>
      <c r="I241" s="1275"/>
      <c r="J241" s="1276"/>
      <c r="K241" s="1428" t="s">
        <v>1040</v>
      </c>
      <c r="L241" s="1650"/>
      <c r="M241" s="179"/>
      <c r="N241" s="177" t="s">
        <v>1041</v>
      </c>
      <c r="O241" s="177"/>
      <c r="P241" s="1428" t="s">
        <v>1042</v>
      </c>
      <c r="Q241" s="786"/>
      <c r="R241" s="1447"/>
      <c r="S241" s="1428" t="s">
        <v>1043</v>
      </c>
      <c r="T241" s="786"/>
      <c r="U241" s="786"/>
      <c r="V241" s="1430"/>
    </row>
    <row r="242" spans="1:22" ht="21.75" customHeight="1">
      <c r="A242" s="1266" t="s">
        <v>1118</v>
      </c>
      <c r="B242" s="1267"/>
      <c r="C242" s="1268">
        <v>37.5</v>
      </c>
      <c r="D242" s="1269"/>
      <c r="E242" s="182"/>
      <c r="F242" s="174" t="s">
        <v>1119</v>
      </c>
      <c r="G242" s="1213" t="s">
        <v>240</v>
      </c>
      <c r="H242" s="1269"/>
      <c r="I242" s="147" t="s">
        <v>240</v>
      </c>
      <c r="J242" s="254" t="s">
        <v>240</v>
      </c>
      <c r="K242" s="1206"/>
      <c r="L242" s="741"/>
      <c r="M242" s="1312"/>
      <c r="N242" s="1169"/>
      <c r="O242" s="741"/>
      <c r="P242" s="1627" t="s">
        <v>1120</v>
      </c>
      <c r="Q242" s="1625"/>
      <c r="R242" s="1628"/>
      <c r="S242" s="1206"/>
      <c r="T242" s="1625"/>
      <c r="U242" s="1625"/>
      <c r="V242" s="183"/>
    </row>
    <row r="243" spans="1:22" ht="21.75" customHeight="1">
      <c r="A243" s="1266" t="s">
        <v>1121</v>
      </c>
      <c r="B243" s="1267"/>
      <c r="C243" s="1268">
        <v>31.5</v>
      </c>
      <c r="D243" s="1269"/>
      <c r="E243" s="182"/>
      <c r="F243" s="174" t="s">
        <v>1119</v>
      </c>
      <c r="G243" s="1213"/>
      <c r="H243" s="1269"/>
      <c r="I243" s="181"/>
      <c r="J243" s="254"/>
      <c r="K243" s="1206"/>
      <c r="L243" s="741"/>
      <c r="M243" s="1312"/>
      <c r="N243" s="1169"/>
      <c r="O243" s="741"/>
      <c r="P243" s="1627" t="s">
        <v>1120</v>
      </c>
      <c r="Q243" s="1625"/>
      <c r="R243" s="1628"/>
      <c r="S243" s="1206"/>
      <c r="T243" s="1625"/>
      <c r="U243" s="1625"/>
      <c r="V243" s="183"/>
    </row>
    <row r="244" spans="1:22" ht="21.75" customHeight="1">
      <c r="A244" s="1266" t="s">
        <v>1122</v>
      </c>
      <c r="B244" s="1267"/>
      <c r="C244" s="1268">
        <v>26.5</v>
      </c>
      <c r="D244" s="1269"/>
      <c r="E244" s="182"/>
      <c r="F244" s="174" t="s">
        <v>1119</v>
      </c>
      <c r="G244" s="1213"/>
      <c r="H244" s="1269"/>
      <c r="I244" s="147">
        <v>100</v>
      </c>
      <c r="J244" s="254"/>
      <c r="K244" s="1305"/>
      <c r="L244" s="1648"/>
      <c r="M244" s="1646"/>
      <c r="N244" s="1647"/>
      <c r="O244" s="1648"/>
      <c r="P244" s="1627" t="s">
        <v>1120</v>
      </c>
      <c r="Q244" s="1625"/>
      <c r="R244" s="1628"/>
      <c r="S244" s="1206"/>
      <c r="T244" s="1625"/>
      <c r="U244" s="1625"/>
      <c r="V244" s="183"/>
    </row>
    <row r="245" spans="1:22" ht="21.75" customHeight="1">
      <c r="A245" s="1266" t="s">
        <v>831</v>
      </c>
      <c r="B245" s="1267"/>
      <c r="C245" s="1268">
        <v>19</v>
      </c>
      <c r="D245" s="1269"/>
      <c r="E245" s="182"/>
      <c r="F245" s="174" t="s">
        <v>832</v>
      </c>
      <c r="G245" s="1213">
        <v>95</v>
      </c>
      <c r="H245" s="1269"/>
      <c r="I245" s="147" t="s">
        <v>1044</v>
      </c>
      <c r="J245" s="254">
        <v>100</v>
      </c>
      <c r="K245" s="1206"/>
      <c r="L245" s="741"/>
      <c r="M245" s="1646"/>
      <c r="N245" s="1647"/>
      <c r="O245" s="1648"/>
      <c r="P245" s="1627" t="s">
        <v>1080</v>
      </c>
      <c r="Q245" s="1625"/>
      <c r="R245" s="1628"/>
      <c r="S245" s="1206"/>
      <c r="T245" s="1625"/>
      <c r="U245" s="1625"/>
      <c r="V245" s="183"/>
    </row>
    <row r="246" spans="1:22" ht="21.75" customHeight="1">
      <c r="A246" s="1266" t="s">
        <v>833</v>
      </c>
      <c r="B246" s="1267"/>
      <c r="C246" s="1213">
        <v>13.2</v>
      </c>
      <c r="D246" s="1269"/>
      <c r="E246" s="181"/>
      <c r="F246" s="174" t="s">
        <v>834</v>
      </c>
      <c r="G246" s="1213">
        <v>75</v>
      </c>
      <c r="H246" s="1269"/>
      <c r="I246" s="147" t="s">
        <v>1045</v>
      </c>
      <c r="J246" s="254">
        <v>90</v>
      </c>
      <c r="K246" s="1206"/>
      <c r="L246" s="741"/>
      <c r="M246" s="1312"/>
      <c r="N246" s="1169"/>
      <c r="O246" s="741"/>
      <c r="P246" s="1627" t="s">
        <v>1081</v>
      </c>
      <c r="Q246" s="1625"/>
      <c r="R246" s="1628"/>
      <c r="S246" s="1206"/>
      <c r="T246" s="1625"/>
      <c r="U246" s="1625"/>
      <c r="V246" s="183"/>
    </row>
    <row r="247" spans="1:22" ht="21.75" customHeight="1">
      <c r="A247" s="1266" t="s">
        <v>844</v>
      </c>
      <c r="B247" s="1267"/>
      <c r="C247" s="1213">
        <v>4.75</v>
      </c>
      <c r="D247" s="1269"/>
      <c r="E247" s="181"/>
      <c r="F247" s="174" t="s">
        <v>832</v>
      </c>
      <c r="G247" s="1213">
        <v>45</v>
      </c>
      <c r="H247" s="1269"/>
      <c r="I247" s="147" t="s">
        <v>1044</v>
      </c>
      <c r="J247" s="254">
        <v>65</v>
      </c>
      <c r="K247" s="1206"/>
      <c r="L247" s="741"/>
      <c r="M247" s="1312"/>
      <c r="N247" s="1169"/>
      <c r="O247" s="741"/>
      <c r="P247" s="1627" t="s">
        <v>1080</v>
      </c>
      <c r="Q247" s="1625"/>
      <c r="R247" s="1628"/>
      <c r="S247" s="1206"/>
      <c r="T247" s="1625"/>
      <c r="U247" s="1625"/>
      <c r="V247" s="183"/>
    </row>
    <row r="248" spans="1:22" ht="21.75" customHeight="1">
      <c r="A248" s="1266" t="s">
        <v>837</v>
      </c>
      <c r="B248" s="1267"/>
      <c r="C248" s="1213">
        <v>2.36</v>
      </c>
      <c r="D248" s="1269"/>
      <c r="E248" s="181"/>
      <c r="F248" s="174" t="s">
        <v>832</v>
      </c>
      <c r="G248" s="1213">
        <v>35</v>
      </c>
      <c r="H248" s="1269"/>
      <c r="I248" s="147" t="s">
        <v>1044</v>
      </c>
      <c r="J248" s="254">
        <v>50</v>
      </c>
      <c r="K248" s="1206"/>
      <c r="L248" s="741"/>
      <c r="M248" s="1312"/>
      <c r="N248" s="1169"/>
      <c r="O248" s="741"/>
      <c r="P248" s="1627" t="s">
        <v>1080</v>
      </c>
      <c r="Q248" s="1625"/>
      <c r="R248" s="1628"/>
      <c r="S248" s="1206"/>
      <c r="T248" s="1625"/>
      <c r="U248" s="1625"/>
      <c r="V248" s="183"/>
    </row>
    <row r="249" spans="1:22" ht="21.75" customHeight="1">
      <c r="A249" s="1266" t="s">
        <v>838</v>
      </c>
      <c r="B249" s="1267"/>
      <c r="C249" s="1213">
        <v>600</v>
      </c>
      <c r="D249" s="1269"/>
      <c r="E249" s="181"/>
      <c r="F249" s="174" t="s">
        <v>877</v>
      </c>
      <c r="G249" s="1213">
        <v>18</v>
      </c>
      <c r="H249" s="1269"/>
      <c r="I249" s="147" t="s">
        <v>1044</v>
      </c>
      <c r="J249" s="254">
        <v>30</v>
      </c>
      <c r="K249" s="1206"/>
      <c r="L249" s="741"/>
      <c r="M249" s="1312"/>
      <c r="N249" s="1169"/>
      <c r="O249" s="741"/>
      <c r="P249" s="1627" t="s">
        <v>1080</v>
      </c>
      <c r="Q249" s="1625"/>
      <c r="R249" s="1628"/>
      <c r="S249" s="1206"/>
      <c r="T249" s="1625"/>
      <c r="U249" s="1625"/>
      <c r="V249" s="183"/>
    </row>
    <row r="250" spans="1:22" ht="21.75" customHeight="1">
      <c r="A250" s="1266" t="s">
        <v>839</v>
      </c>
      <c r="B250" s="1267"/>
      <c r="C250" s="1213">
        <v>300</v>
      </c>
      <c r="D250" s="1269"/>
      <c r="E250" s="181"/>
      <c r="F250" s="174" t="s">
        <v>840</v>
      </c>
      <c r="G250" s="1213">
        <v>10</v>
      </c>
      <c r="H250" s="1269"/>
      <c r="I250" s="147" t="s">
        <v>1046</v>
      </c>
      <c r="J250" s="254">
        <v>21</v>
      </c>
      <c r="K250" s="1206"/>
      <c r="L250" s="741"/>
      <c r="M250" s="1312"/>
      <c r="N250" s="1169"/>
      <c r="O250" s="741"/>
      <c r="P250" s="1627" t="s">
        <v>1082</v>
      </c>
      <c r="Q250" s="1625"/>
      <c r="R250" s="1628"/>
      <c r="S250" s="1206"/>
      <c r="T250" s="1625"/>
      <c r="U250" s="1625"/>
      <c r="V250" s="183"/>
    </row>
    <row r="251" spans="1:22" ht="21.75" customHeight="1">
      <c r="A251" s="1266" t="s">
        <v>841</v>
      </c>
      <c r="B251" s="1267"/>
      <c r="C251" s="1213">
        <v>150</v>
      </c>
      <c r="D251" s="1269"/>
      <c r="E251" s="181"/>
      <c r="F251" s="174" t="s">
        <v>840</v>
      </c>
      <c r="G251" s="1213">
        <v>6</v>
      </c>
      <c r="H251" s="1269"/>
      <c r="I251" s="147" t="s">
        <v>1046</v>
      </c>
      <c r="J251" s="254">
        <v>16</v>
      </c>
      <c r="K251" s="1206"/>
      <c r="L251" s="741"/>
      <c r="M251" s="1312"/>
      <c r="N251" s="1169"/>
      <c r="O251" s="741"/>
      <c r="P251" s="1627" t="s">
        <v>1082</v>
      </c>
      <c r="Q251" s="1625"/>
      <c r="R251" s="1628"/>
      <c r="S251" s="1206"/>
      <c r="T251" s="1625"/>
      <c r="U251" s="1625"/>
      <c r="V251" s="183"/>
    </row>
    <row r="252" spans="1:22" ht="21.75" customHeight="1" thickBot="1">
      <c r="A252" s="1277" t="s">
        <v>842</v>
      </c>
      <c r="B252" s="1278"/>
      <c r="C252" s="1182">
        <v>75</v>
      </c>
      <c r="D252" s="1279"/>
      <c r="E252" s="184"/>
      <c r="F252" s="185" t="s">
        <v>840</v>
      </c>
      <c r="G252" s="1182">
        <v>4</v>
      </c>
      <c r="H252" s="1279"/>
      <c r="I252" s="176" t="s">
        <v>1046</v>
      </c>
      <c r="J252" s="255">
        <v>8</v>
      </c>
      <c r="K252" s="1183"/>
      <c r="L252" s="1639"/>
      <c r="M252" s="1184"/>
      <c r="N252" s="990"/>
      <c r="O252" s="1639"/>
      <c r="P252" s="1640" t="s">
        <v>1082</v>
      </c>
      <c r="Q252" s="1626"/>
      <c r="R252" s="1641"/>
      <c r="S252" s="1183"/>
      <c r="T252" s="1626"/>
      <c r="U252" s="1626"/>
      <c r="V252" s="186"/>
    </row>
    <row r="253" spans="1:22" ht="21.75" customHeight="1" thickTop="1">
      <c r="A253" s="1282" t="s">
        <v>510</v>
      </c>
      <c r="B253" s="1283"/>
      <c r="C253" s="1283"/>
      <c r="D253" s="1283"/>
      <c r="E253" s="1283"/>
      <c r="F253" s="1283"/>
      <c r="G253" s="1283"/>
      <c r="H253" s="1284"/>
      <c r="I253" s="1276" t="s">
        <v>1056</v>
      </c>
      <c r="J253" s="1283"/>
      <c r="K253" s="1272"/>
      <c r="L253" s="1642"/>
      <c r="M253" s="1273"/>
      <c r="N253" s="1643"/>
      <c r="O253" s="1642"/>
      <c r="P253" s="1644" t="s">
        <v>1083</v>
      </c>
      <c r="Q253" s="900"/>
      <c r="R253" s="1645"/>
      <c r="S253" s="1272"/>
      <c r="T253" s="900"/>
      <c r="U253" s="900"/>
      <c r="V253" s="187"/>
    </row>
    <row r="254" spans="1:22" ht="21.75" customHeight="1">
      <c r="A254" s="1282" t="s">
        <v>511</v>
      </c>
      <c r="B254" s="1283"/>
      <c r="C254" s="1283"/>
      <c r="D254" s="1283"/>
      <c r="E254" s="1283"/>
      <c r="F254" s="1283"/>
      <c r="G254" s="1283"/>
      <c r="H254" s="1284"/>
      <c r="I254" s="1276" t="s">
        <v>1056</v>
      </c>
      <c r="J254" s="1283"/>
      <c r="K254" s="1206"/>
      <c r="L254" s="741"/>
      <c r="M254" s="1312"/>
      <c r="N254" s="1169"/>
      <c r="O254" s="741"/>
      <c r="P254" s="1627" t="s">
        <v>1083</v>
      </c>
      <c r="Q254" s="1625"/>
      <c r="R254" s="1628"/>
      <c r="S254" s="1206"/>
      <c r="T254" s="1625"/>
      <c r="U254" s="1625"/>
      <c r="V254" s="183"/>
    </row>
    <row r="255" spans="1:22" ht="21.75" customHeight="1">
      <c r="A255" s="1282" t="s">
        <v>512</v>
      </c>
      <c r="B255" s="1283"/>
      <c r="C255" s="1283"/>
      <c r="D255" s="1283"/>
      <c r="E255" s="1283"/>
      <c r="F255" s="1283"/>
      <c r="G255" s="1283"/>
      <c r="H255" s="1284"/>
      <c r="I255" s="1276" t="s">
        <v>932</v>
      </c>
      <c r="J255" s="1283"/>
      <c r="K255" s="1206"/>
      <c r="L255" s="741"/>
      <c r="M255" s="1312"/>
      <c r="N255" s="1169"/>
      <c r="O255" s="741"/>
      <c r="P255" s="1627" t="s">
        <v>513</v>
      </c>
      <c r="Q255" s="1625"/>
      <c r="R255" s="1628"/>
      <c r="S255" s="1206"/>
      <c r="T255" s="1625"/>
      <c r="U255" s="1625"/>
      <c r="V255" s="183"/>
    </row>
    <row r="256" spans="1:22" ht="21.75" customHeight="1">
      <c r="A256" s="1282" t="s">
        <v>514</v>
      </c>
      <c r="B256" s="1283"/>
      <c r="C256" s="1283"/>
      <c r="D256" s="1283"/>
      <c r="E256" s="1283"/>
      <c r="F256" s="1283"/>
      <c r="G256" s="1283"/>
      <c r="H256" s="1284"/>
      <c r="I256" s="1276" t="s">
        <v>1056</v>
      </c>
      <c r="J256" s="1283"/>
      <c r="K256" s="1206"/>
      <c r="L256" s="741"/>
      <c r="M256" s="1312"/>
      <c r="N256" s="1169"/>
      <c r="O256" s="741"/>
      <c r="P256" s="1627" t="s">
        <v>1083</v>
      </c>
      <c r="Q256" s="1625"/>
      <c r="R256" s="1628"/>
      <c r="S256" s="1206"/>
      <c r="T256" s="1625"/>
      <c r="U256" s="1625"/>
      <c r="V256" s="183"/>
    </row>
    <row r="257" spans="1:22" ht="21.75" customHeight="1">
      <c r="A257" s="1282" t="s">
        <v>515</v>
      </c>
      <c r="B257" s="1283"/>
      <c r="C257" s="1283"/>
      <c r="D257" s="1283"/>
      <c r="E257" s="1283"/>
      <c r="F257" s="1283"/>
      <c r="G257" s="1283"/>
      <c r="H257" s="1284"/>
      <c r="I257" s="1276" t="s">
        <v>516</v>
      </c>
      <c r="J257" s="1283"/>
      <c r="K257" s="1206"/>
      <c r="L257" s="741"/>
      <c r="M257" s="1312"/>
      <c r="N257" s="1169"/>
      <c r="O257" s="741"/>
      <c r="P257" s="1627" t="s">
        <v>517</v>
      </c>
      <c r="Q257" s="1625"/>
      <c r="R257" s="1628"/>
      <c r="S257" s="1206"/>
      <c r="T257" s="1625"/>
      <c r="U257" s="1625"/>
      <c r="V257" s="183"/>
    </row>
    <row r="258" spans="1:22" ht="21.75" customHeight="1">
      <c r="A258" s="188"/>
      <c r="B258" s="189"/>
      <c r="C258" s="1209" t="s">
        <v>1048</v>
      </c>
      <c r="D258" s="1209"/>
      <c r="E258" s="1209"/>
      <c r="F258" s="1209"/>
      <c r="G258" s="1209"/>
      <c r="H258" s="1213"/>
      <c r="I258" s="1208" t="s">
        <v>1049</v>
      </c>
      <c r="J258" s="1209"/>
      <c r="K258" s="1206"/>
      <c r="L258" s="741"/>
      <c r="M258" s="1312"/>
      <c r="N258" s="1169"/>
      <c r="O258" s="741"/>
      <c r="P258" s="1627" t="s">
        <v>1080</v>
      </c>
      <c r="Q258" s="1625"/>
      <c r="R258" s="1628"/>
      <c r="S258" s="1206"/>
      <c r="T258" s="1625"/>
      <c r="U258" s="1625"/>
      <c r="V258" s="183"/>
    </row>
    <row r="259" spans="1:22" ht="21.75" customHeight="1">
      <c r="A259" s="140" t="s">
        <v>1050</v>
      </c>
      <c r="B259" s="178" t="s">
        <v>1051</v>
      </c>
      <c r="C259" s="1209" t="s">
        <v>1052</v>
      </c>
      <c r="D259" s="1209"/>
      <c r="E259" s="1209"/>
      <c r="F259" s="1209"/>
      <c r="G259" s="1209"/>
      <c r="H259" s="1213"/>
      <c r="I259" s="1208" t="s">
        <v>1053</v>
      </c>
      <c r="J259" s="1209"/>
      <c r="K259" s="1206"/>
      <c r="L259" s="741"/>
      <c r="M259" s="1312"/>
      <c r="N259" s="1169"/>
      <c r="O259" s="741"/>
      <c r="P259" s="1627" t="s">
        <v>1083</v>
      </c>
      <c r="Q259" s="1625"/>
      <c r="R259" s="1628"/>
      <c r="S259" s="1206"/>
      <c r="T259" s="1625"/>
      <c r="U259" s="1625"/>
      <c r="V259" s="183"/>
    </row>
    <row r="260" spans="1:22" ht="21.75" customHeight="1">
      <c r="A260" s="190" t="s">
        <v>892</v>
      </c>
      <c r="B260" s="178" t="s">
        <v>1054</v>
      </c>
      <c r="C260" s="1209" t="s">
        <v>1055</v>
      </c>
      <c r="D260" s="1209"/>
      <c r="E260" s="1209"/>
      <c r="F260" s="1209"/>
      <c r="G260" s="1209"/>
      <c r="H260" s="1213"/>
      <c r="I260" s="1208" t="s">
        <v>1056</v>
      </c>
      <c r="J260" s="1209"/>
      <c r="K260" s="1206"/>
      <c r="L260" s="741"/>
      <c r="M260" s="1312"/>
      <c r="N260" s="1169"/>
      <c r="O260" s="741"/>
      <c r="P260" s="1627" t="s">
        <v>1083</v>
      </c>
      <c r="Q260" s="1625"/>
      <c r="R260" s="1628"/>
      <c r="S260" s="1176" t="s">
        <v>1126</v>
      </c>
      <c r="T260" s="1177"/>
      <c r="U260" s="1177"/>
      <c r="V260" s="528"/>
    </row>
    <row r="261" spans="1:22" ht="21.75" customHeight="1">
      <c r="A261" s="140" t="s">
        <v>1057</v>
      </c>
      <c r="B261" s="178" t="s">
        <v>933</v>
      </c>
      <c r="C261" s="1209" t="s">
        <v>1058</v>
      </c>
      <c r="D261" s="1209"/>
      <c r="E261" s="1209"/>
      <c r="F261" s="1209"/>
      <c r="G261" s="1209"/>
      <c r="H261" s="1213"/>
      <c r="I261" s="1208" t="s">
        <v>1059</v>
      </c>
      <c r="J261" s="1209"/>
      <c r="K261" s="1206"/>
      <c r="L261" s="741"/>
      <c r="M261" s="1312"/>
      <c r="N261" s="1169"/>
      <c r="O261" s="741"/>
      <c r="P261" s="1627" t="s">
        <v>1084</v>
      </c>
      <c r="Q261" s="1625"/>
      <c r="R261" s="1628"/>
      <c r="S261" s="1176" t="s">
        <v>561</v>
      </c>
      <c r="T261" s="1177"/>
      <c r="U261" s="1177"/>
      <c r="V261" s="528"/>
    </row>
    <row r="262" spans="1:22" ht="21.75" customHeight="1">
      <c r="A262" s="140" t="s">
        <v>1060</v>
      </c>
      <c r="B262" s="178" t="s">
        <v>1061</v>
      </c>
      <c r="C262" s="1209" t="s">
        <v>1062</v>
      </c>
      <c r="D262" s="1209"/>
      <c r="E262" s="1209"/>
      <c r="F262" s="1209"/>
      <c r="G262" s="1209"/>
      <c r="H262" s="1213"/>
      <c r="I262" s="1208" t="s">
        <v>1123</v>
      </c>
      <c r="J262" s="1209"/>
      <c r="K262" s="1206"/>
      <c r="L262" s="741"/>
      <c r="M262" s="1312"/>
      <c r="N262" s="1169"/>
      <c r="O262" s="741"/>
      <c r="P262" s="1627" t="s">
        <v>1120</v>
      </c>
      <c r="Q262" s="1625"/>
      <c r="R262" s="1628"/>
      <c r="S262" s="1188">
        <v>4.9</v>
      </c>
      <c r="T262" s="1624"/>
      <c r="U262" s="1624"/>
      <c r="V262" s="528" t="s">
        <v>894</v>
      </c>
    </row>
    <row r="263" spans="1:22" ht="21.75" customHeight="1">
      <c r="A263" s="140" t="s">
        <v>1121</v>
      </c>
      <c r="B263" s="178" t="s">
        <v>1063</v>
      </c>
      <c r="C263" s="1209" t="s">
        <v>1064</v>
      </c>
      <c r="D263" s="1209"/>
      <c r="E263" s="1209"/>
      <c r="F263" s="1209"/>
      <c r="G263" s="1209"/>
      <c r="H263" s="1213"/>
      <c r="I263" s="1208" t="s">
        <v>1124</v>
      </c>
      <c r="J263" s="1209"/>
      <c r="K263" s="1206"/>
      <c r="L263" s="741"/>
      <c r="M263" s="1312"/>
      <c r="N263" s="1169"/>
      <c r="O263" s="741"/>
      <c r="P263" s="1627" t="s">
        <v>1120</v>
      </c>
      <c r="Q263" s="1625"/>
      <c r="R263" s="1628"/>
      <c r="S263" s="1176" t="s">
        <v>563</v>
      </c>
      <c r="T263" s="1177"/>
      <c r="U263" s="1177"/>
      <c r="V263" s="528"/>
    </row>
    <row r="264" spans="1:22" ht="21.75" customHeight="1">
      <c r="A264" s="191"/>
      <c r="B264" s="180"/>
      <c r="C264" s="1209" t="s">
        <v>1065</v>
      </c>
      <c r="D264" s="1209"/>
      <c r="E264" s="1209"/>
      <c r="F264" s="1209"/>
      <c r="G264" s="1209"/>
      <c r="H264" s="1213"/>
      <c r="I264" s="1208" t="s">
        <v>1066</v>
      </c>
      <c r="J264" s="1209"/>
      <c r="K264" s="1206"/>
      <c r="L264" s="741"/>
      <c r="M264" s="1312"/>
      <c r="N264" s="1169"/>
      <c r="O264" s="741"/>
      <c r="P264" s="1627" t="s">
        <v>1067</v>
      </c>
      <c r="Q264" s="1625"/>
      <c r="R264" s="1628"/>
      <c r="S264" s="1206"/>
      <c r="T264" s="1625"/>
      <c r="U264" s="1625"/>
      <c r="V264" s="183"/>
    </row>
    <row r="265" spans="1:22" ht="21.75" customHeight="1">
      <c r="A265" s="1212" t="s">
        <v>1068</v>
      </c>
      <c r="B265" s="1209"/>
      <c r="C265" s="1209"/>
      <c r="D265" s="1209"/>
      <c r="E265" s="1209"/>
      <c r="F265" s="1209"/>
      <c r="G265" s="1209"/>
      <c r="H265" s="1213"/>
      <c r="I265" s="1208" t="s">
        <v>1069</v>
      </c>
      <c r="J265" s="1209"/>
      <c r="K265" s="1206"/>
      <c r="L265" s="741"/>
      <c r="M265" s="1312"/>
      <c r="N265" s="1169"/>
      <c r="O265" s="741"/>
      <c r="P265" s="1627" t="s">
        <v>1070</v>
      </c>
      <c r="Q265" s="1625"/>
      <c r="R265" s="1628"/>
      <c r="S265" s="1206"/>
      <c r="T265" s="1625"/>
      <c r="U265" s="1625"/>
      <c r="V265" s="183"/>
    </row>
    <row r="266" spans="1:22" ht="21.75" customHeight="1">
      <c r="A266" s="1291" t="s">
        <v>1187</v>
      </c>
      <c r="B266" s="1292"/>
      <c r="C266" s="1224" t="s">
        <v>1132</v>
      </c>
      <c r="D266" s="1225"/>
      <c r="E266" s="1225"/>
      <c r="F266" s="1225"/>
      <c r="G266" s="1225"/>
      <c r="H266" s="1225"/>
      <c r="I266" s="1208" t="s">
        <v>1066</v>
      </c>
      <c r="J266" s="1209"/>
      <c r="K266" s="1206"/>
      <c r="L266" s="741"/>
      <c r="M266" s="1312"/>
      <c r="N266" s="1169"/>
      <c r="O266" s="741"/>
      <c r="P266" s="1190"/>
      <c r="Q266" s="1190"/>
      <c r="R266" s="1190"/>
      <c r="S266" s="1176" t="s">
        <v>308</v>
      </c>
      <c r="T266" s="1177"/>
      <c r="U266" s="1177"/>
      <c r="V266" s="183"/>
    </row>
    <row r="267" spans="1:22" ht="21.75" customHeight="1">
      <c r="A267" s="1293"/>
      <c r="B267" s="1294"/>
      <c r="C267" s="1224" t="s">
        <v>644</v>
      </c>
      <c r="D267" s="1225"/>
      <c r="E267" s="1225"/>
      <c r="F267" s="1225"/>
      <c r="G267" s="1225"/>
      <c r="H267" s="1225"/>
      <c r="I267" s="1208" t="s">
        <v>1071</v>
      </c>
      <c r="J267" s="1209"/>
      <c r="K267" s="1206"/>
      <c r="L267" s="741"/>
      <c r="M267" s="1312"/>
      <c r="N267" s="1169"/>
      <c r="O267" s="741"/>
      <c r="P267" s="1190"/>
      <c r="Q267" s="1190"/>
      <c r="R267" s="1190"/>
      <c r="S267" s="1629">
        <v>1500</v>
      </c>
      <c r="T267" s="1630"/>
      <c r="U267" s="1630"/>
      <c r="V267" s="183" t="s">
        <v>894</v>
      </c>
    </row>
    <row r="268" spans="1:22" ht="21.75" customHeight="1">
      <c r="A268" s="1295"/>
      <c r="B268" s="1296"/>
      <c r="C268" s="1224" t="s">
        <v>1133</v>
      </c>
      <c r="D268" s="1225"/>
      <c r="E268" s="1225"/>
      <c r="F268" s="1225"/>
      <c r="G268" s="1225"/>
      <c r="H268" s="1225"/>
      <c r="I268" s="1208" t="s">
        <v>1066</v>
      </c>
      <c r="J268" s="1209"/>
      <c r="K268" s="1206"/>
      <c r="L268" s="741"/>
      <c r="M268" s="1312"/>
      <c r="N268" s="1169"/>
      <c r="O268" s="741"/>
      <c r="P268" s="1190"/>
      <c r="Q268" s="1190"/>
      <c r="R268" s="1190"/>
      <c r="S268" s="1176">
        <v>20</v>
      </c>
      <c r="T268" s="1177"/>
      <c r="U268" s="1177"/>
      <c r="V268" s="183" t="s">
        <v>309</v>
      </c>
    </row>
    <row r="269" spans="1:22" ht="21.75" customHeight="1">
      <c r="A269" s="1212" t="s">
        <v>697</v>
      </c>
      <c r="B269" s="1209"/>
      <c r="C269" s="1209"/>
      <c r="D269" s="1209"/>
      <c r="E269" s="1209"/>
      <c r="F269" s="1209"/>
      <c r="G269" s="1209"/>
      <c r="H269" s="1213"/>
      <c r="I269" s="1208" t="s">
        <v>1125</v>
      </c>
      <c r="J269" s="1209"/>
      <c r="K269" s="1206"/>
      <c r="L269" s="741"/>
      <c r="M269" s="1312"/>
      <c r="N269" s="1169"/>
      <c r="O269" s="741"/>
      <c r="P269" s="1627" t="s">
        <v>1120</v>
      </c>
      <c r="Q269" s="1625"/>
      <c r="R269" s="1628"/>
      <c r="S269" s="1206"/>
      <c r="T269" s="1625"/>
      <c r="U269" s="1625"/>
      <c r="V269" s="183"/>
    </row>
    <row r="270" spans="1:22" ht="21.75" customHeight="1" thickBot="1">
      <c r="A270" s="1215" t="s">
        <v>1072</v>
      </c>
      <c r="B270" s="1192"/>
      <c r="C270" s="1192"/>
      <c r="D270" s="1192"/>
      <c r="E270" s="1192"/>
      <c r="F270" s="1192"/>
      <c r="G270" s="1192"/>
      <c r="H270" s="1193"/>
      <c r="I270" s="1216" t="s">
        <v>1073</v>
      </c>
      <c r="J270" s="1192"/>
      <c r="K270" s="1217"/>
      <c r="L270" s="1635"/>
      <c r="M270" s="1636"/>
      <c r="N270" s="1637"/>
      <c r="O270" s="1635"/>
      <c r="P270" s="1638" t="s">
        <v>1074</v>
      </c>
      <c r="Q270" s="938"/>
      <c r="R270" s="917"/>
      <c r="S270" s="1217"/>
      <c r="T270" s="938"/>
      <c r="U270" s="938"/>
      <c r="V270" s="192"/>
    </row>
    <row r="271" spans="1:22" s="193" customFormat="1" ht="21.75" customHeight="1" thickBot="1">
      <c r="A271" s="1219" t="s">
        <v>1075</v>
      </c>
      <c r="B271" s="1220"/>
      <c r="C271" s="1220"/>
      <c r="D271" s="1220"/>
      <c r="E271" s="1220"/>
      <c r="F271" s="1531"/>
      <c r="G271" s="170"/>
      <c r="H271" s="171"/>
      <c r="I271" s="1220" t="s">
        <v>679</v>
      </c>
      <c r="J271" s="1220"/>
      <c r="K271" s="530"/>
      <c r="L271" s="524" t="s">
        <v>968</v>
      </c>
      <c r="M271" s="529"/>
      <c r="N271" s="539"/>
      <c r="O271" s="1214" t="s">
        <v>315</v>
      </c>
      <c r="P271" s="1214"/>
      <c r="Q271" s="523"/>
      <c r="R271" s="523"/>
      <c r="S271" s="524" t="s">
        <v>969</v>
      </c>
      <c r="T271" s="171"/>
      <c r="U271" s="171"/>
      <c r="V271" s="407"/>
    </row>
    <row r="272" spans="1:22" ht="21.75" customHeight="1" thickBot="1">
      <c r="A272" s="1219" t="s">
        <v>1076</v>
      </c>
      <c r="B272" s="1126"/>
      <c r="C272" s="1126"/>
      <c r="D272" s="1126"/>
      <c r="E272" s="1126"/>
      <c r="F272" s="1133"/>
      <c r="G272" s="1632"/>
      <c r="H272" s="1633"/>
      <c r="I272" s="1633"/>
      <c r="J272" s="1633"/>
      <c r="K272" s="1633"/>
      <c r="L272" s="1633"/>
      <c r="M272" s="1633"/>
      <c r="N272" s="1633"/>
      <c r="O272" s="1633"/>
      <c r="P272" s="1633"/>
      <c r="Q272" s="1633"/>
      <c r="R272" s="1633"/>
      <c r="S272" s="1633"/>
      <c r="T272" s="1633"/>
      <c r="U272" s="1633"/>
      <c r="V272" s="1634"/>
    </row>
    <row r="273" spans="1:22" ht="21.75" customHeight="1" thickBot="1">
      <c r="A273" s="1180" t="s">
        <v>1077</v>
      </c>
      <c r="B273" s="1151"/>
      <c r="C273" s="1151"/>
      <c r="D273" s="1151"/>
      <c r="E273" s="1151"/>
      <c r="F273" s="1151"/>
      <c r="G273" s="1239" t="str">
        <f>'基本事項記入ｼｰﾄ'!$C$31</f>
        <v>○○　○○　  印</v>
      </c>
      <c r="H273" s="1239"/>
      <c r="I273" s="1239"/>
      <c r="J273" s="1239"/>
      <c r="K273" s="1239"/>
      <c r="L273" s="1239"/>
      <c r="M273" s="1240" t="s">
        <v>858</v>
      </c>
      <c r="N273" s="1240"/>
      <c r="O273" s="1240"/>
      <c r="P273" s="1240"/>
      <c r="Q273" s="1239" t="str">
        <f>'基本事項記入ｼｰﾄ'!$C$32</f>
        <v>○○　○○○　　　印</v>
      </c>
      <c r="R273" s="1153"/>
      <c r="S273" s="1153"/>
      <c r="T273" s="1153"/>
      <c r="U273" s="1153"/>
      <c r="V273" s="1244"/>
    </row>
    <row r="274" spans="1:22" ht="21.75" customHeight="1">
      <c r="A274" s="193"/>
      <c r="B274" s="1189" t="s">
        <v>1078</v>
      </c>
      <c r="C274" s="1189"/>
      <c r="D274" s="1189"/>
      <c r="E274" s="1189"/>
      <c r="F274" s="1189"/>
      <c r="G274" s="1189"/>
      <c r="H274" s="1189"/>
      <c r="I274" s="1189"/>
      <c r="J274" s="1189"/>
      <c r="K274" s="1189"/>
      <c r="L274" s="1189"/>
      <c r="M274" s="1189"/>
      <c r="N274" s="1189"/>
      <c r="O274" s="1189"/>
      <c r="P274" s="1189"/>
      <c r="Q274" s="1189"/>
      <c r="R274" s="1189"/>
      <c r="S274" s="1189"/>
      <c r="T274" s="1189"/>
      <c r="U274" s="1189"/>
      <c r="V274" s="1189"/>
    </row>
    <row r="275" ht="18" customHeight="1"/>
    <row r="276" ht="13.5">
      <c r="T276" t="s">
        <v>485</v>
      </c>
    </row>
    <row r="277" spans="3:22" ht="21.75" customHeight="1">
      <c r="C277" s="1116" t="s">
        <v>486</v>
      </c>
      <c r="D277" s="1172"/>
      <c r="E277" s="1172"/>
      <c r="F277" s="1172"/>
      <c r="G277" s="1172"/>
      <c r="H277" s="1172"/>
      <c r="I277" s="1172"/>
      <c r="J277" s="1172"/>
      <c r="K277" s="1172"/>
      <c r="L277" s="1172"/>
      <c r="M277" s="1172"/>
      <c r="N277" s="1172"/>
      <c r="O277" s="1172"/>
      <c r="P277" s="1172"/>
      <c r="Q277" s="1172"/>
      <c r="R277" s="1172"/>
      <c r="S277" s="1172"/>
      <c r="T277" s="117"/>
      <c r="U277" s="117"/>
      <c r="V277" s="117"/>
    </row>
    <row r="278" spans="3:22" ht="21.75" customHeight="1">
      <c r="C278" s="87"/>
      <c r="D278" s="88"/>
      <c r="E278" s="88"/>
      <c r="F278" s="88"/>
      <c r="G278" s="88"/>
      <c r="H278" s="88"/>
      <c r="I278" s="88"/>
      <c r="J278" s="88"/>
      <c r="K278" s="88"/>
      <c r="L278" s="88"/>
      <c r="M278" s="88"/>
      <c r="N278" s="88"/>
      <c r="O278" s="88"/>
      <c r="P278" s="88"/>
      <c r="Q278" s="88"/>
      <c r="R278" s="88"/>
      <c r="S278" s="88"/>
      <c r="T278" s="117"/>
      <c r="U278" s="117"/>
      <c r="V278" s="117"/>
    </row>
    <row r="279" ht="21.75" customHeight="1"/>
    <row r="280" spans="1:22" ht="21.75" customHeight="1" thickBot="1">
      <c r="A280" s="1228"/>
      <c r="B280" s="1228"/>
      <c r="C280" s="1228"/>
      <c r="D280" s="1228"/>
      <c r="E280" s="1228"/>
      <c r="F280" s="1229"/>
      <c r="G280" s="1228"/>
      <c r="H280" s="1228"/>
      <c r="I280" s="1228"/>
      <c r="J280" s="1228"/>
      <c r="K280" s="1228"/>
      <c r="L280" s="1228"/>
      <c r="M280" s="1228"/>
      <c r="N280" s="1228"/>
      <c r="O280" s="168"/>
      <c r="P280" s="1228"/>
      <c r="Q280" s="1228"/>
      <c r="R280" s="1228"/>
      <c r="S280" s="1228"/>
      <c r="T280" s="1228"/>
      <c r="U280" s="1228"/>
      <c r="V280" s="1228"/>
    </row>
    <row r="281" spans="1:22" ht="21.75" customHeight="1" thickBot="1">
      <c r="A281" s="1230" t="s">
        <v>825</v>
      </c>
      <c r="B281" s="1231"/>
      <c r="C281" s="1231"/>
      <c r="D281" s="1231"/>
      <c r="E281" s="1232"/>
      <c r="F281" s="1219" t="str">
        <f>'基本事項記入ｼｰﾄ'!$C$29</f>
        <v>**</v>
      </c>
      <c r="G281" s="1220"/>
      <c r="H281" s="1235"/>
      <c r="I281" s="1219" t="s">
        <v>975</v>
      </c>
      <c r="J281" s="1235"/>
      <c r="K281" s="1219" t="str">
        <f>'基本事項記入ｼｰﾄ'!$C$11</f>
        <v>△△　△△</v>
      </c>
      <c r="L281" s="1220"/>
      <c r="M281" s="1220"/>
      <c r="N281" s="1220"/>
      <c r="O281" s="1220"/>
      <c r="P281" s="1220"/>
      <c r="Q281" s="1220"/>
      <c r="R281" s="1220"/>
      <c r="S281" s="1220"/>
      <c r="T281" s="1220"/>
      <c r="U281" s="1220"/>
      <c r="V281" s="1235"/>
    </row>
    <row r="282" spans="1:22" ht="21.75" customHeight="1">
      <c r="A282" s="1250" t="s">
        <v>976</v>
      </c>
      <c r="B282" s="1241"/>
      <c r="C282" s="1241"/>
      <c r="D282" s="1241"/>
      <c r="E282" s="1241"/>
      <c r="F282" s="170"/>
      <c r="G282" s="171" t="s">
        <v>977</v>
      </c>
      <c r="H282" s="531" t="str">
        <f>'基本事項記入ｼｰﾄ'!$C$34</f>
        <v>**</v>
      </c>
      <c r="I282" s="1241" t="s">
        <v>822</v>
      </c>
      <c r="J282" s="1241"/>
      <c r="K282" s="1242" t="s">
        <v>818</v>
      </c>
      <c r="L282" s="1243"/>
      <c r="M282" s="169"/>
      <c r="N282" s="172" t="s">
        <v>978</v>
      </c>
      <c r="O282" s="173"/>
      <c r="P282" s="1242" t="s">
        <v>235</v>
      </c>
      <c r="Q282" s="1248"/>
      <c r="R282" s="1248"/>
      <c r="S282" s="1248"/>
      <c r="T282" s="1248"/>
      <c r="U282" s="1248"/>
      <c r="V282" s="1249"/>
    </row>
    <row r="283" spans="1:22" ht="21.75" customHeight="1">
      <c r="A283" s="1212" t="s">
        <v>979</v>
      </c>
      <c r="B283" s="1209"/>
      <c r="C283" s="1209"/>
      <c r="D283" s="1209"/>
      <c r="E283" s="1209"/>
      <c r="F283" s="1209"/>
      <c r="G283" s="1209"/>
      <c r="H283" s="1209"/>
      <c r="I283" s="1213"/>
      <c r="J283" s="174" t="s">
        <v>980</v>
      </c>
      <c r="K283" s="1191" t="s">
        <v>981</v>
      </c>
      <c r="L283" s="1191"/>
      <c r="M283" s="1191"/>
      <c r="N283" s="1191"/>
      <c r="O283" s="1191"/>
      <c r="P283" s="1209">
        <v>50</v>
      </c>
      <c r="Q283" s="1209"/>
      <c r="R283" s="1209"/>
      <c r="S283" s="1209"/>
      <c r="T283" s="1209"/>
      <c r="U283" s="1213"/>
      <c r="V283" s="175" t="s">
        <v>982</v>
      </c>
    </row>
    <row r="284" spans="1:22" ht="21.75" customHeight="1">
      <c r="A284" s="1673" t="s">
        <v>983</v>
      </c>
      <c r="B284" s="1674"/>
      <c r="C284" s="1674"/>
      <c r="D284" s="1674"/>
      <c r="E284" s="1674"/>
      <c r="F284" s="1675"/>
      <c r="G284" s="1676"/>
      <c r="H284" s="1676"/>
      <c r="I284" s="1676"/>
      <c r="J284" s="1676"/>
      <c r="K284" s="1676"/>
      <c r="L284" s="1676"/>
      <c r="M284" s="1676"/>
      <c r="N284" s="1677"/>
      <c r="O284" s="1675" t="s">
        <v>984</v>
      </c>
      <c r="P284" s="1678"/>
      <c r="Q284" s="1679"/>
      <c r="R284" s="1692"/>
      <c r="S284" s="1678"/>
      <c r="T284" s="1678"/>
      <c r="U284" s="1678"/>
      <c r="V284" s="1681"/>
    </row>
    <row r="285" spans="1:22" ht="21.75" customHeight="1" thickBot="1">
      <c r="A285" s="1682" t="s">
        <v>487</v>
      </c>
      <c r="B285" s="1683"/>
      <c r="C285" s="1683"/>
      <c r="D285" s="1683"/>
      <c r="E285" s="1683"/>
      <c r="F285" s="1684" t="s">
        <v>488</v>
      </c>
      <c r="G285" s="1685"/>
      <c r="H285" s="1685"/>
      <c r="I285" s="1685"/>
      <c r="J285" s="1685"/>
      <c r="K285" s="1686" t="s">
        <v>489</v>
      </c>
      <c r="L285" s="1686"/>
      <c r="M285" s="1511"/>
      <c r="N285" s="1511"/>
      <c r="O285" s="1511"/>
      <c r="P285" s="1511"/>
      <c r="Q285" s="1687" t="s">
        <v>490</v>
      </c>
      <c r="R285" s="1687"/>
      <c r="S285" s="1687"/>
      <c r="T285" s="1687"/>
      <c r="U285" s="1687"/>
      <c r="V285" s="1688"/>
    </row>
    <row r="286" spans="1:22" ht="21.75" customHeight="1" thickTop="1">
      <c r="A286" s="1672" t="s">
        <v>491</v>
      </c>
      <c r="B286" s="786"/>
      <c r="C286" s="786"/>
      <c r="D286" s="786"/>
      <c r="E286" s="786"/>
      <c r="F286" s="786"/>
      <c r="G286" s="786"/>
      <c r="H286" s="786"/>
      <c r="I286" s="786"/>
      <c r="J286" s="786"/>
      <c r="K286" s="787"/>
      <c r="L286" s="1429" t="s">
        <v>986</v>
      </c>
      <c r="M286" s="786"/>
      <c r="N286" s="786"/>
      <c r="O286" s="786"/>
      <c r="P286" s="786"/>
      <c r="Q286" s="786"/>
      <c r="R286" s="786"/>
      <c r="S286" s="786"/>
      <c r="T286" s="786"/>
      <c r="U286" s="786"/>
      <c r="V286" s="1430"/>
    </row>
    <row r="287" spans="1:22" ht="21.75" customHeight="1">
      <c r="A287" s="1557" t="s">
        <v>991</v>
      </c>
      <c r="B287" s="741"/>
      <c r="C287" s="1312" t="s">
        <v>987</v>
      </c>
      <c r="D287" s="741"/>
      <c r="E287" s="1209" t="s">
        <v>492</v>
      </c>
      <c r="F287" s="1213"/>
      <c r="G287" s="1206" t="s">
        <v>991</v>
      </c>
      <c r="H287" s="741"/>
      <c r="I287" s="1312" t="s">
        <v>987</v>
      </c>
      <c r="J287" s="741"/>
      <c r="K287" s="194" t="s">
        <v>492</v>
      </c>
      <c r="L287" s="195" t="s">
        <v>991</v>
      </c>
      <c r="M287" s="1206" t="s">
        <v>492</v>
      </c>
      <c r="N287" s="1207"/>
      <c r="O287" s="1206" t="s">
        <v>493</v>
      </c>
      <c r="P287" s="1207"/>
      <c r="Q287" s="1206" t="s">
        <v>991</v>
      </c>
      <c r="R287" s="741"/>
      <c r="S287" s="1312" t="s">
        <v>492</v>
      </c>
      <c r="T287" s="741"/>
      <c r="U287" s="1206" t="s">
        <v>493</v>
      </c>
      <c r="V287" s="1631"/>
    </row>
    <row r="288" spans="1:22" ht="21.75" customHeight="1">
      <c r="A288" s="1671"/>
      <c r="B288" s="1635"/>
      <c r="C288" s="520" t="s">
        <v>994</v>
      </c>
      <c r="D288" s="519"/>
      <c r="E288" s="1448"/>
      <c r="F288" s="1448"/>
      <c r="G288" s="1217" t="s">
        <v>494</v>
      </c>
      <c r="H288" s="1218"/>
      <c r="I288" s="1213" t="s">
        <v>999</v>
      </c>
      <c r="J288" s="1208"/>
      <c r="K288" s="462"/>
      <c r="L288" s="147" t="s">
        <v>1112</v>
      </c>
      <c r="M288" s="1324"/>
      <c r="N288" s="1325"/>
      <c r="O288" s="1206"/>
      <c r="P288" s="1207"/>
      <c r="Q288" s="1206"/>
      <c r="R288" s="741"/>
      <c r="S288" s="1312"/>
      <c r="T288" s="741"/>
      <c r="U288" s="1206"/>
      <c r="V288" s="1631"/>
    </row>
    <row r="289" spans="1:22" ht="21.75" customHeight="1">
      <c r="A289" s="1266" t="s">
        <v>494</v>
      </c>
      <c r="B289" s="863"/>
      <c r="C289" s="520" t="s">
        <v>996</v>
      </c>
      <c r="D289" s="519"/>
      <c r="E289" s="1448"/>
      <c r="F289" s="1268"/>
      <c r="G289" s="1575" t="s">
        <v>495</v>
      </c>
      <c r="H289" s="1267"/>
      <c r="I289" s="1269" t="s">
        <v>655</v>
      </c>
      <c r="J289" s="1208"/>
      <c r="K289" s="462"/>
      <c r="L289" s="147" t="s">
        <v>496</v>
      </c>
      <c r="M289" s="1324"/>
      <c r="N289" s="1325"/>
      <c r="O289" s="1663"/>
      <c r="P289" s="1691"/>
      <c r="Q289" s="1206"/>
      <c r="R289" s="741"/>
      <c r="S289" s="1312"/>
      <c r="T289" s="741"/>
      <c r="U289" s="1206"/>
      <c r="V289" s="1631"/>
    </row>
    <row r="290" spans="1:22" ht="21.75" customHeight="1">
      <c r="A290" s="1266"/>
      <c r="B290" s="863"/>
      <c r="C290" s="520" t="s">
        <v>997</v>
      </c>
      <c r="D290" s="519"/>
      <c r="E290" s="1448"/>
      <c r="F290" s="1448"/>
      <c r="G290" s="1272" t="s">
        <v>497</v>
      </c>
      <c r="H290" s="1274"/>
      <c r="I290" s="1213"/>
      <c r="J290" s="1208"/>
      <c r="K290" s="196"/>
      <c r="L290" s="147" t="s">
        <v>498</v>
      </c>
      <c r="M290" s="1324"/>
      <c r="N290" s="1325"/>
      <c r="O290" s="1663"/>
      <c r="P290" s="1691"/>
      <c r="Q290" s="1206" t="s">
        <v>499</v>
      </c>
      <c r="R290" s="741"/>
      <c r="S290" s="1667"/>
      <c r="T290" s="1668"/>
      <c r="U290" s="1669"/>
      <c r="V290" s="1670"/>
    </row>
    <row r="291" spans="1:22" ht="21.75" customHeight="1">
      <c r="A291" s="1266" t="s">
        <v>495</v>
      </c>
      <c r="B291" s="863"/>
      <c r="C291" s="520" t="s">
        <v>998</v>
      </c>
      <c r="D291" s="519"/>
      <c r="E291" s="1448"/>
      <c r="F291" s="1448"/>
      <c r="G291" s="1575" t="s">
        <v>500</v>
      </c>
      <c r="H291" s="1267"/>
      <c r="I291" s="1284" t="s">
        <v>501</v>
      </c>
      <c r="J291" s="1276"/>
      <c r="K291" s="536"/>
      <c r="L291" s="147" t="s">
        <v>502</v>
      </c>
      <c r="M291" s="1324"/>
      <c r="N291" s="1325"/>
      <c r="O291" s="1663"/>
      <c r="P291" s="1691"/>
      <c r="Q291" s="1206" t="s">
        <v>503</v>
      </c>
      <c r="R291" s="741"/>
      <c r="S291" s="1667"/>
      <c r="T291" s="1668"/>
      <c r="U291" s="1669"/>
      <c r="V291" s="1670"/>
    </row>
    <row r="292" spans="1:22" ht="21.75" customHeight="1">
      <c r="A292" s="1266"/>
      <c r="B292" s="863"/>
      <c r="C292" s="1224" t="s">
        <v>642</v>
      </c>
      <c r="D292" s="1258"/>
      <c r="E292" s="1448"/>
      <c r="F292" s="1268"/>
      <c r="G292" s="1575" t="s">
        <v>504</v>
      </c>
      <c r="H292" s="1267"/>
      <c r="I292" s="1269"/>
      <c r="J292" s="1208"/>
      <c r="K292" s="196"/>
      <c r="L292" s="147" t="s">
        <v>505</v>
      </c>
      <c r="M292" s="1324"/>
      <c r="N292" s="1325"/>
      <c r="O292" s="1663"/>
      <c r="P292" s="1691"/>
      <c r="Q292" s="1665" t="s">
        <v>506</v>
      </c>
      <c r="R292" s="1666"/>
      <c r="S292" s="1658"/>
      <c r="T292" s="1659"/>
      <c r="U292" s="1663"/>
      <c r="V292" s="1664"/>
    </row>
    <row r="293" spans="1:22" ht="21.75" customHeight="1">
      <c r="A293" s="1266" t="s">
        <v>497</v>
      </c>
      <c r="B293" s="863"/>
      <c r="C293" s="1224"/>
      <c r="D293" s="1258"/>
      <c r="E293" s="1448"/>
      <c r="F293" s="1268"/>
      <c r="G293" s="1575" t="s">
        <v>495</v>
      </c>
      <c r="H293" s="1267"/>
      <c r="I293" s="1269"/>
      <c r="J293" s="1208"/>
      <c r="K293" s="196"/>
      <c r="L293" s="147" t="s">
        <v>507</v>
      </c>
      <c r="M293" s="1324"/>
      <c r="N293" s="1325"/>
      <c r="O293" s="1663"/>
      <c r="P293" s="1691"/>
      <c r="Q293" s="1665" t="s">
        <v>508</v>
      </c>
      <c r="R293" s="1666"/>
      <c r="S293" s="1658"/>
      <c r="T293" s="1659"/>
      <c r="U293" s="1663"/>
      <c r="V293" s="1664"/>
    </row>
    <row r="294" spans="1:22" ht="21.75" customHeight="1">
      <c r="A294" s="1266"/>
      <c r="B294" s="863"/>
      <c r="C294" s="1213" t="s">
        <v>576</v>
      </c>
      <c r="D294" s="1628"/>
      <c r="E294" s="1448"/>
      <c r="F294" s="1448"/>
      <c r="G294" s="1272" t="s">
        <v>497</v>
      </c>
      <c r="H294" s="1274"/>
      <c r="I294" s="1213"/>
      <c r="J294" s="1208"/>
      <c r="K294" s="196"/>
      <c r="L294" s="147" t="s">
        <v>999</v>
      </c>
      <c r="M294" s="1324"/>
      <c r="N294" s="1325"/>
      <c r="O294" s="1663"/>
      <c r="P294" s="1691"/>
      <c r="Q294" s="1206" t="s">
        <v>509</v>
      </c>
      <c r="R294" s="741"/>
      <c r="S294" s="1312"/>
      <c r="T294" s="741"/>
      <c r="U294" s="1206"/>
      <c r="V294" s="1631"/>
    </row>
    <row r="295" spans="1:22" ht="21.75" customHeight="1" thickBot="1">
      <c r="A295" s="1277"/>
      <c r="B295" s="893"/>
      <c r="C295" s="1182" t="s">
        <v>577</v>
      </c>
      <c r="D295" s="1641"/>
      <c r="E295" s="1651"/>
      <c r="F295" s="1651"/>
      <c r="G295" s="1183" t="s">
        <v>1002</v>
      </c>
      <c r="H295" s="1184"/>
      <c r="I295" s="1626"/>
      <c r="J295" s="1641"/>
      <c r="K295" s="463">
        <f>E288+E289+E290+E291+E292+E293+E294+E295+K288+K291</f>
        <v>0</v>
      </c>
      <c r="L295" s="176" t="s">
        <v>501</v>
      </c>
      <c r="M295" s="1652"/>
      <c r="N295" s="1653"/>
      <c r="O295" s="1689"/>
      <c r="P295" s="1690"/>
      <c r="Q295" s="1183" t="s">
        <v>1002</v>
      </c>
      <c r="R295" s="1639"/>
      <c r="S295" s="1656">
        <f>M288+M289+M290+M291+M292+M293+M294+M295+S292+S293</f>
        <v>0</v>
      </c>
      <c r="T295" s="1657"/>
      <c r="U295" s="1303">
        <f>O288+O289+O290+O291+O292+O293+O294+O295+U292+U293</f>
        <v>0</v>
      </c>
      <c r="V295" s="1649"/>
    </row>
    <row r="296" spans="1:22" ht="21.75" customHeight="1" thickTop="1">
      <c r="A296" s="1270"/>
      <c r="B296" s="1271"/>
      <c r="C296" s="1272" t="s">
        <v>1038</v>
      </c>
      <c r="D296" s="1273"/>
      <c r="E296" s="1273"/>
      <c r="F296" s="1274"/>
      <c r="G296" s="1272" t="s">
        <v>1039</v>
      </c>
      <c r="H296" s="1275"/>
      <c r="I296" s="1275"/>
      <c r="J296" s="1276"/>
      <c r="K296" s="1428" t="s">
        <v>1040</v>
      </c>
      <c r="L296" s="1650"/>
      <c r="M296" s="179"/>
      <c r="N296" s="177" t="s">
        <v>1041</v>
      </c>
      <c r="O296" s="177"/>
      <c r="P296" s="1272" t="s">
        <v>1042</v>
      </c>
      <c r="Q296" s="786"/>
      <c r="R296" s="1447"/>
      <c r="S296" s="1428" t="s">
        <v>1043</v>
      </c>
      <c r="T296" s="786"/>
      <c r="U296" s="786"/>
      <c r="V296" s="1430"/>
    </row>
    <row r="297" spans="1:22" ht="21.75" customHeight="1">
      <c r="A297" s="1266" t="s">
        <v>68</v>
      </c>
      <c r="B297" s="1267"/>
      <c r="C297" s="1268">
        <v>37.5</v>
      </c>
      <c r="D297" s="1269"/>
      <c r="E297" s="182"/>
      <c r="F297" s="174" t="s">
        <v>69</v>
      </c>
      <c r="G297" s="1213" t="s">
        <v>70</v>
      </c>
      <c r="H297" s="1269"/>
      <c r="I297" s="147" t="s">
        <v>70</v>
      </c>
      <c r="J297" s="254" t="s">
        <v>70</v>
      </c>
      <c r="K297" s="1206"/>
      <c r="L297" s="741"/>
      <c r="M297" s="1312"/>
      <c r="N297" s="1169"/>
      <c r="O297" s="741"/>
      <c r="P297" s="1627" t="s">
        <v>71</v>
      </c>
      <c r="Q297" s="1625"/>
      <c r="R297" s="1628"/>
      <c r="S297" s="1206"/>
      <c r="T297" s="1625"/>
      <c r="U297" s="1625"/>
      <c r="V297" s="183"/>
    </row>
    <row r="298" spans="1:22" ht="21.75" customHeight="1">
      <c r="A298" s="1266" t="s">
        <v>72</v>
      </c>
      <c r="B298" s="1267"/>
      <c r="C298" s="1268">
        <v>31.5</v>
      </c>
      <c r="D298" s="1269"/>
      <c r="E298" s="182"/>
      <c r="F298" s="174" t="s">
        <v>69</v>
      </c>
      <c r="G298" s="1213"/>
      <c r="H298" s="1269"/>
      <c r="I298" s="181"/>
      <c r="J298" s="254"/>
      <c r="K298" s="1206"/>
      <c r="L298" s="741"/>
      <c r="M298" s="1312"/>
      <c r="N298" s="1169"/>
      <c r="O298" s="741"/>
      <c r="P298" s="1627" t="s">
        <v>71</v>
      </c>
      <c r="Q298" s="1625"/>
      <c r="R298" s="1628"/>
      <c r="S298" s="1206"/>
      <c r="T298" s="1625"/>
      <c r="U298" s="1625"/>
      <c r="V298" s="183"/>
    </row>
    <row r="299" spans="1:22" ht="21.75" customHeight="1">
      <c r="A299" s="1266" t="s">
        <v>73</v>
      </c>
      <c r="B299" s="1267"/>
      <c r="C299" s="1268">
        <v>26.5</v>
      </c>
      <c r="D299" s="1269"/>
      <c r="E299" s="182"/>
      <c r="F299" s="174" t="s">
        <v>69</v>
      </c>
      <c r="G299" s="1213"/>
      <c r="H299" s="1269"/>
      <c r="I299" s="147" t="s">
        <v>74</v>
      </c>
      <c r="J299" s="254"/>
      <c r="K299" s="1305"/>
      <c r="L299" s="1648"/>
      <c r="M299" s="1646"/>
      <c r="N299" s="1647"/>
      <c r="O299" s="1648"/>
      <c r="P299" s="1627" t="s">
        <v>71</v>
      </c>
      <c r="Q299" s="1625"/>
      <c r="R299" s="1628"/>
      <c r="S299" s="1206"/>
      <c r="T299" s="1625"/>
      <c r="U299" s="1625"/>
      <c r="V299" s="183"/>
    </row>
    <row r="300" spans="1:22" ht="21.75" customHeight="1">
      <c r="A300" s="1266" t="s">
        <v>831</v>
      </c>
      <c r="B300" s="1267"/>
      <c r="C300" s="1268">
        <v>19</v>
      </c>
      <c r="D300" s="1269"/>
      <c r="E300" s="182"/>
      <c r="F300" s="174" t="s">
        <v>832</v>
      </c>
      <c r="G300" s="1213" t="s">
        <v>224</v>
      </c>
      <c r="H300" s="1269"/>
      <c r="I300" s="147">
        <v>100</v>
      </c>
      <c r="J300" s="254" t="s">
        <v>224</v>
      </c>
      <c r="K300" s="1206"/>
      <c r="L300" s="741"/>
      <c r="M300" s="1646"/>
      <c r="N300" s="1647"/>
      <c r="O300" s="1648"/>
      <c r="P300" s="1627" t="s">
        <v>1080</v>
      </c>
      <c r="Q300" s="1625"/>
      <c r="R300" s="1628"/>
      <c r="S300" s="1206"/>
      <c r="T300" s="1625"/>
      <c r="U300" s="1625"/>
      <c r="V300" s="183"/>
    </row>
    <row r="301" spans="1:22" ht="21.75" customHeight="1">
      <c r="A301" s="1266" t="s">
        <v>833</v>
      </c>
      <c r="B301" s="1267"/>
      <c r="C301" s="1213">
        <v>13.2</v>
      </c>
      <c r="D301" s="1269"/>
      <c r="E301" s="181"/>
      <c r="F301" s="174" t="s">
        <v>834</v>
      </c>
      <c r="G301" s="1213">
        <v>95</v>
      </c>
      <c r="H301" s="1269"/>
      <c r="I301" s="147" t="s">
        <v>1045</v>
      </c>
      <c r="J301" s="254">
        <v>100</v>
      </c>
      <c r="K301" s="1206"/>
      <c r="L301" s="741"/>
      <c r="M301" s="1312"/>
      <c r="N301" s="1169"/>
      <c r="O301" s="741"/>
      <c r="P301" s="1627" t="s">
        <v>1081</v>
      </c>
      <c r="Q301" s="1625"/>
      <c r="R301" s="1628"/>
      <c r="S301" s="1206"/>
      <c r="T301" s="1625"/>
      <c r="U301" s="1625"/>
      <c r="V301" s="183"/>
    </row>
    <row r="302" spans="1:22" ht="21.75" customHeight="1">
      <c r="A302" s="1266" t="s">
        <v>844</v>
      </c>
      <c r="B302" s="1267"/>
      <c r="C302" s="1213">
        <v>4.75</v>
      </c>
      <c r="D302" s="1269"/>
      <c r="E302" s="181"/>
      <c r="F302" s="174" t="s">
        <v>832</v>
      </c>
      <c r="G302" s="1213">
        <v>55</v>
      </c>
      <c r="H302" s="1269"/>
      <c r="I302" s="147" t="s">
        <v>1044</v>
      </c>
      <c r="J302" s="254">
        <v>70</v>
      </c>
      <c r="K302" s="1206"/>
      <c r="L302" s="741"/>
      <c r="M302" s="1312"/>
      <c r="N302" s="1169"/>
      <c r="O302" s="741"/>
      <c r="P302" s="1627" t="s">
        <v>1080</v>
      </c>
      <c r="Q302" s="1625"/>
      <c r="R302" s="1628"/>
      <c r="S302" s="1206"/>
      <c r="T302" s="1625"/>
      <c r="U302" s="1625"/>
      <c r="V302" s="183"/>
    </row>
    <row r="303" spans="1:22" ht="21.75" customHeight="1">
      <c r="A303" s="1266" t="s">
        <v>837</v>
      </c>
      <c r="B303" s="1267"/>
      <c r="C303" s="1213">
        <v>2.36</v>
      </c>
      <c r="D303" s="1269"/>
      <c r="E303" s="181"/>
      <c r="F303" s="174" t="s">
        <v>832</v>
      </c>
      <c r="G303" s="1213">
        <v>35</v>
      </c>
      <c r="H303" s="1269"/>
      <c r="I303" s="147" t="s">
        <v>1044</v>
      </c>
      <c r="J303" s="254">
        <v>50</v>
      </c>
      <c r="K303" s="1206"/>
      <c r="L303" s="741"/>
      <c r="M303" s="1312"/>
      <c r="N303" s="1169"/>
      <c r="O303" s="741"/>
      <c r="P303" s="1627" t="s">
        <v>1080</v>
      </c>
      <c r="Q303" s="1625"/>
      <c r="R303" s="1628"/>
      <c r="S303" s="1206"/>
      <c r="T303" s="1625"/>
      <c r="U303" s="1625"/>
      <c r="V303" s="183"/>
    </row>
    <row r="304" spans="1:22" ht="21.75" customHeight="1">
      <c r="A304" s="1266" t="s">
        <v>838</v>
      </c>
      <c r="B304" s="1267"/>
      <c r="C304" s="1213">
        <v>600</v>
      </c>
      <c r="D304" s="1269"/>
      <c r="E304" s="181"/>
      <c r="F304" s="174" t="s">
        <v>877</v>
      </c>
      <c r="G304" s="1213">
        <v>18</v>
      </c>
      <c r="H304" s="1269"/>
      <c r="I304" s="147" t="s">
        <v>1044</v>
      </c>
      <c r="J304" s="254">
        <v>30</v>
      </c>
      <c r="K304" s="1206"/>
      <c r="L304" s="741"/>
      <c r="M304" s="1312"/>
      <c r="N304" s="1169"/>
      <c r="O304" s="741"/>
      <c r="P304" s="1627" t="s">
        <v>1080</v>
      </c>
      <c r="Q304" s="1625"/>
      <c r="R304" s="1628"/>
      <c r="S304" s="1206"/>
      <c r="T304" s="1625"/>
      <c r="U304" s="1625"/>
      <c r="V304" s="183"/>
    </row>
    <row r="305" spans="1:22" ht="21.75" customHeight="1">
      <c r="A305" s="1266" t="s">
        <v>839</v>
      </c>
      <c r="B305" s="1267"/>
      <c r="C305" s="1213">
        <v>300</v>
      </c>
      <c r="D305" s="1269"/>
      <c r="E305" s="181"/>
      <c r="F305" s="174" t="s">
        <v>840</v>
      </c>
      <c r="G305" s="1213">
        <v>10</v>
      </c>
      <c r="H305" s="1269"/>
      <c r="I305" s="147" t="s">
        <v>1046</v>
      </c>
      <c r="J305" s="254">
        <v>21</v>
      </c>
      <c r="K305" s="1206"/>
      <c r="L305" s="741"/>
      <c r="M305" s="1312"/>
      <c r="N305" s="1169"/>
      <c r="O305" s="741"/>
      <c r="P305" s="1627" t="s">
        <v>1082</v>
      </c>
      <c r="Q305" s="1625"/>
      <c r="R305" s="1628"/>
      <c r="S305" s="1206"/>
      <c r="T305" s="1625"/>
      <c r="U305" s="1625"/>
      <c r="V305" s="183"/>
    </row>
    <row r="306" spans="1:22" ht="21.75" customHeight="1">
      <c r="A306" s="1266" t="s">
        <v>841</v>
      </c>
      <c r="B306" s="1267"/>
      <c r="C306" s="1213">
        <v>150</v>
      </c>
      <c r="D306" s="1269"/>
      <c r="E306" s="181"/>
      <c r="F306" s="174" t="s">
        <v>840</v>
      </c>
      <c r="G306" s="1213">
        <v>6</v>
      </c>
      <c r="H306" s="1269"/>
      <c r="I306" s="147" t="s">
        <v>1046</v>
      </c>
      <c r="J306" s="254">
        <v>16</v>
      </c>
      <c r="K306" s="1206"/>
      <c r="L306" s="741"/>
      <c r="M306" s="1312"/>
      <c r="N306" s="1169"/>
      <c r="O306" s="741"/>
      <c r="P306" s="1627" t="s">
        <v>1082</v>
      </c>
      <c r="Q306" s="1625"/>
      <c r="R306" s="1628"/>
      <c r="S306" s="1206"/>
      <c r="T306" s="1625"/>
      <c r="U306" s="1625"/>
      <c r="V306" s="183"/>
    </row>
    <row r="307" spans="1:22" ht="21.75" customHeight="1" thickBot="1">
      <c r="A307" s="1277" t="s">
        <v>842</v>
      </c>
      <c r="B307" s="1278"/>
      <c r="C307" s="1182">
        <v>75</v>
      </c>
      <c r="D307" s="1279"/>
      <c r="E307" s="184"/>
      <c r="F307" s="185" t="s">
        <v>840</v>
      </c>
      <c r="G307" s="1182">
        <v>4</v>
      </c>
      <c r="H307" s="1279"/>
      <c r="I307" s="176" t="s">
        <v>1046</v>
      </c>
      <c r="J307" s="255">
        <v>8</v>
      </c>
      <c r="K307" s="1183"/>
      <c r="L307" s="1639"/>
      <c r="M307" s="1184"/>
      <c r="N307" s="990"/>
      <c r="O307" s="1639"/>
      <c r="P307" s="1640" t="s">
        <v>1082</v>
      </c>
      <c r="Q307" s="1626"/>
      <c r="R307" s="1641"/>
      <c r="S307" s="1183"/>
      <c r="T307" s="1626"/>
      <c r="U307" s="1626"/>
      <c r="V307" s="186"/>
    </row>
    <row r="308" spans="1:22" ht="21.75" customHeight="1" thickTop="1">
      <c r="A308" s="1282" t="s">
        <v>510</v>
      </c>
      <c r="B308" s="1283"/>
      <c r="C308" s="1283"/>
      <c r="D308" s="1283"/>
      <c r="E308" s="1283"/>
      <c r="F308" s="1283"/>
      <c r="G308" s="1283"/>
      <c r="H308" s="1284"/>
      <c r="I308" s="1276" t="s">
        <v>1056</v>
      </c>
      <c r="J308" s="1283"/>
      <c r="K308" s="1272"/>
      <c r="L308" s="1642"/>
      <c r="M308" s="1273"/>
      <c r="N308" s="1643"/>
      <c r="O308" s="1642"/>
      <c r="P308" s="1644" t="s">
        <v>1083</v>
      </c>
      <c r="Q308" s="900"/>
      <c r="R308" s="1645"/>
      <c r="S308" s="1428"/>
      <c r="T308" s="786"/>
      <c r="U308" s="786"/>
      <c r="V308" s="1430"/>
    </row>
    <row r="309" spans="1:22" ht="21.75" customHeight="1">
      <c r="A309" s="1282" t="s">
        <v>511</v>
      </c>
      <c r="B309" s="1283"/>
      <c r="C309" s="1283"/>
      <c r="D309" s="1283"/>
      <c r="E309" s="1283"/>
      <c r="F309" s="1283"/>
      <c r="G309" s="1283"/>
      <c r="H309" s="1284"/>
      <c r="I309" s="1276" t="s">
        <v>1056</v>
      </c>
      <c r="J309" s="1283"/>
      <c r="K309" s="1206"/>
      <c r="L309" s="741"/>
      <c r="M309" s="1312"/>
      <c r="N309" s="1169"/>
      <c r="O309" s="741"/>
      <c r="P309" s="1627" t="s">
        <v>1083</v>
      </c>
      <c r="Q309" s="1625"/>
      <c r="R309" s="1628"/>
      <c r="S309" s="1206"/>
      <c r="T309" s="1625"/>
      <c r="U309" s="1625"/>
      <c r="V309" s="183"/>
    </row>
    <row r="310" spans="1:22" ht="21.75" customHeight="1">
      <c r="A310" s="1282" t="s">
        <v>512</v>
      </c>
      <c r="B310" s="1283"/>
      <c r="C310" s="1283"/>
      <c r="D310" s="1283"/>
      <c r="E310" s="1283"/>
      <c r="F310" s="1283"/>
      <c r="G310" s="1283"/>
      <c r="H310" s="1284"/>
      <c r="I310" s="1276" t="s">
        <v>932</v>
      </c>
      <c r="J310" s="1283"/>
      <c r="K310" s="1206"/>
      <c r="L310" s="741"/>
      <c r="M310" s="1312"/>
      <c r="N310" s="1169"/>
      <c r="O310" s="741"/>
      <c r="P310" s="1627" t="s">
        <v>513</v>
      </c>
      <c r="Q310" s="1625"/>
      <c r="R310" s="1628"/>
      <c r="S310" s="1206"/>
      <c r="T310" s="1625"/>
      <c r="U310" s="1625"/>
      <c r="V310" s="183"/>
    </row>
    <row r="311" spans="1:22" ht="21.75" customHeight="1">
      <c r="A311" s="1282" t="s">
        <v>514</v>
      </c>
      <c r="B311" s="1283"/>
      <c r="C311" s="1283"/>
      <c r="D311" s="1283"/>
      <c r="E311" s="1283"/>
      <c r="F311" s="1283"/>
      <c r="G311" s="1283"/>
      <c r="H311" s="1284"/>
      <c r="I311" s="1276" t="s">
        <v>1056</v>
      </c>
      <c r="J311" s="1283"/>
      <c r="K311" s="1206"/>
      <c r="L311" s="741"/>
      <c r="M311" s="1312"/>
      <c r="N311" s="1169"/>
      <c r="O311" s="741"/>
      <c r="P311" s="1627" t="s">
        <v>1083</v>
      </c>
      <c r="Q311" s="1625"/>
      <c r="R311" s="1628"/>
      <c r="S311" s="1206"/>
      <c r="T311" s="1625"/>
      <c r="U311" s="1625"/>
      <c r="V311" s="183"/>
    </row>
    <row r="312" spans="1:22" ht="21.75" customHeight="1">
      <c r="A312" s="1282" t="s">
        <v>515</v>
      </c>
      <c r="B312" s="1283"/>
      <c r="C312" s="1283"/>
      <c r="D312" s="1283"/>
      <c r="E312" s="1283"/>
      <c r="F312" s="1283"/>
      <c r="G312" s="1283"/>
      <c r="H312" s="1284"/>
      <c r="I312" s="1276" t="s">
        <v>516</v>
      </c>
      <c r="J312" s="1283"/>
      <c r="K312" s="1206"/>
      <c r="L312" s="741"/>
      <c r="M312" s="1312"/>
      <c r="N312" s="1169"/>
      <c r="O312" s="741"/>
      <c r="P312" s="1627" t="s">
        <v>517</v>
      </c>
      <c r="Q312" s="1625"/>
      <c r="R312" s="1628"/>
      <c r="S312" s="1206"/>
      <c r="T312" s="1625"/>
      <c r="U312" s="1625"/>
      <c r="V312" s="183"/>
    </row>
    <row r="313" spans="1:22" ht="21.75" customHeight="1">
      <c r="A313" s="188"/>
      <c r="B313" s="189"/>
      <c r="C313" s="1209" t="s">
        <v>1048</v>
      </c>
      <c r="D313" s="1209"/>
      <c r="E313" s="1209"/>
      <c r="F313" s="1209"/>
      <c r="G313" s="1209"/>
      <c r="H313" s="1213"/>
      <c r="I313" s="1208" t="s">
        <v>1049</v>
      </c>
      <c r="J313" s="1209"/>
      <c r="K313" s="1206"/>
      <c r="L313" s="741"/>
      <c r="M313" s="1312"/>
      <c r="N313" s="1169"/>
      <c r="O313" s="741"/>
      <c r="P313" s="1627" t="s">
        <v>1080</v>
      </c>
      <c r="Q313" s="1625"/>
      <c r="R313" s="1628"/>
      <c r="S313" s="1206"/>
      <c r="T313" s="1625"/>
      <c r="U313" s="1625"/>
      <c r="V313" s="183"/>
    </row>
    <row r="314" spans="1:22" ht="21.75" customHeight="1">
      <c r="A314" s="140" t="s">
        <v>1050</v>
      </c>
      <c r="B314" s="178" t="s">
        <v>1051</v>
      </c>
      <c r="C314" s="1209" t="s">
        <v>1052</v>
      </c>
      <c r="D314" s="1209"/>
      <c r="E314" s="1209"/>
      <c r="F314" s="1209"/>
      <c r="G314" s="1209"/>
      <c r="H314" s="1213"/>
      <c r="I314" s="1208" t="s">
        <v>1053</v>
      </c>
      <c r="J314" s="1209"/>
      <c r="K314" s="1206"/>
      <c r="L314" s="741"/>
      <c r="M314" s="1312"/>
      <c r="N314" s="1169"/>
      <c r="O314" s="741"/>
      <c r="P314" s="1627" t="s">
        <v>1083</v>
      </c>
      <c r="Q314" s="1625"/>
      <c r="R314" s="1628"/>
      <c r="S314" s="1206"/>
      <c r="T314" s="1625"/>
      <c r="U314" s="1625"/>
      <c r="V314" s="183"/>
    </row>
    <row r="315" spans="1:22" ht="21.75" customHeight="1">
      <c r="A315" s="190" t="s">
        <v>892</v>
      </c>
      <c r="B315" s="178" t="s">
        <v>1054</v>
      </c>
      <c r="C315" s="1209" t="s">
        <v>1055</v>
      </c>
      <c r="D315" s="1209"/>
      <c r="E315" s="1209"/>
      <c r="F315" s="1209"/>
      <c r="G315" s="1209"/>
      <c r="H315" s="1213"/>
      <c r="I315" s="1208" t="s">
        <v>1056</v>
      </c>
      <c r="J315" s="1209"/>
      <c r="K315" s="1206"/>
      <c r="L315" s="741"/>
      <c r="M315" s="1312"/>
      <c r="N315" s="1169"/>
      <c r="O315" s="741"/>
      <c r="P315" s="1627" t="s">
        <v>1083</v>
      </c>
      <c r="Q315" s="1625"/>
      <c r="R315" s="1628"/>
      <c r="S315" s="1176" t="s">
        <v>1126</v>
      </c>
      <c r="T315" s="1177"/>
      <c r="U315" s="1177"/>
      <c r="V315" s="528"/>
    </row>
    <row r="316" spans="1:22" ht="21.75" customHeight="1">
      <c r="A316" s="140" t="s">
        <v>1057</v>
      </c>
      <c r="B316" s="178" t="s">
        <v>933</v>
      </c>
      <c r="C316" s="1209" t="s">
        <v>1058</v>
      </c>
      <c r="D316" s="1209"/>
      <c r="E316" s="1209"/>
      <c r="F316" s="1209"/>
      <c r="G316" s="1209"/>
      <c r="H316" s="1213"/>
      <c r="I316" s="1208" t="s">
        <v>1059</v>
      </c>
      <c r="J316" s="1209"/>
      <c r="K316" s="1206"/>
      <c r="L316" s="741"/>
      <c r="M316" s="1312"/>
      <c r="N316" s="1169"/>
      <c r="O316" s="741"/>
      <c r="P316" s="1627" t="s">
        <v>1084</v>
      </c>
      <c r="Q316" s="1625"/>
      <c r="R316" s="1628"/>
      <c r="S316" s="1176" t="s">
        <v>1252</v>
      </c>
      <c r="T316" s="1177"/>
      <c r="U316" s="1177"/>
      <c r="V316" s="528"/>
    </row>
    <row r="317" spans="1:22" ht="21.75" customHeight="1">
      <c r="A317" s="140" t="s">
        <v>1060</v>
      </c>
      <c r="B317" s="178" t="s">
        <v>1061</v>
      </c>
      <c r="C317" s="1209" t="s">
        <v>1062</v>
      </c>
      <c r="D317" s="1209"/>
      <c r="E317" s="1209"/>
      <c r="F317" s="1209"/>
      <c r="G317" s="1209"/>
      <c r="H317" s="1213"/>
      <c r="I317" s="1208" t="s">
        <v>75</v>
      </c>
      <c r="J317" s="1209"/>
      <c r="K317" s="1206"/>
      <c r="L317" s="741"/>
      <c r="M317" s="1312"/>
      <c r="N317" s="1169"/>
      <c r="O317" s="741"/>
      <c r="P317" s="1627" t="s">
        <v>71</v>
      </c>
      <c r="Q317" s="1625"/>
      <c r="R317" s="1628"/>
      <c r="S317" s="1188">
        <v>4.9</v>
      </c>
      <c r="T317" s="1624"/>
      <c r="U317" s="1624"/>
      <c r="V317" s="528" t="s">
        <v>894</v>
      </c>
    </row>
    <row r="318" spans="1:22" ht="21.75" customHeight="1">
      <c r="A318" s="140" t="s">
        <v>72</v>
      </c>
      <c r="B318" s="178" t="s">
        <v>1063</v>
      </c>
      <c r="C318" s="1209" t="s">
        <v>1064</v>
      </c>
      <c r="D318" s="1209"/>
      <c r="E318" s="1209"/>
      <c r="F318" s="1209"/>
      <c r="G318" s="1209"/>
      <c r="H318" s="1213"/>
      <c r="I318" s="1208" t="s">
        <v>76</v>
      </c>
      <c r="J318" s="1209"/>
      <c r="K318" s="1206"/>
      <c r="L318" s="741"/>
      <c r="M318" s="1312"/>
      <c r="N318" s="1169"/>
      <c r="O318" s="741"/>
      <c r="P318" s="1627" t="s">
        <v>71</v>
      </c>
      <c r="Q318" s="1625"/>
      <c r="R318" s="1628"/>
      <c r="S318" s="1176" t="s">
        <v>77</v>
      </c>
      <c r="T318" s="1177"/>
      <c r="U318" s="1177"/>
      <c r="V318" s="528"/>
    </row>
    <row r="319" spans="1:22" ht="21.75" customHeight="1">
      <c r="A319" s="191"/>
      <c r="B319" s="180"/>
      <c r="C319" s="1209" t="s">
        <v>1065</v>
      </c>
      <c r="D319" s="1209"/>
      <c r="E319" s="1209"/>
      <c r="F319" s="1209"/>
      <c r="G319" s="1209"/>
      <c r="H319" s="1213"/>
      <c r="I319" s="1208" t="s">
        <v>1066</v>
      </c>
      <c r="J319" s="1209"/>
      <c r="K319" s="1206"/>
      <c r="L319" s="741"/>
      <c r="M319" s="1312"/>
      <c r="N319" s="1169"/>
      <c r="O319" s="741"/>
      <c r="P319" s="1627" t="s">
        <v>1067</v>
      </c>
      <c r="Q319" s="1625"/>
      <c r="R319" s="1628"/>
      <c r="S319" s="1206"/>
      <c r="T319" s="1625"/>
      <c r="U319" s="1625"/>
      <c r="V319" s="183"/>
    </row>
    <row r="320" spans="1:22" ht="21.75" customHeight="1">
      <c r="A320" s="1212" t="s">
        <v>1068</v>
      </c>
      <c r="B320" s="1209"/>
      <c r="C320" s="1209"/>
      <c r="D320" s="1209"/>
      <c r="E320" s="1209"/>
      <c r="F320" s="1209"/>
      <c r="G320" s="1209"/>
      <c r="H320" s="1213"/>
      <c r="I320" s="1208" t="s">
        <v>1069</v>
      </c>
      <c r="J320" s="1209"/>
      <c r="K320" s="1206"/>
      <c r="L320" s="741"/>
      <c r="M320" s="1312"/>
      <c r="N320" s="1169"/>
      <c r="O320" s="741"/>
      <c r="P320" s="1627" t="s">
        <v>1070</v>
      </c>
      <c r="Q320" s="1625"/>
      <c r="R320" s="1628"/>
      <c r="S320" s="1206"/>
      <c r="T320" s="1625"/>
      <c r="U320" s="1625"/>
      <c r="V320" s="183"/>
    </row>
    <row r="321" spans="1:22" ht="21.75" customHeight="1">
      <c r="A321" s="1291" t="s">
        <v>166</v>
      </c>
      <c r="B321" s="1292"/>
      <c r="C321" s="1224" t="s">
        <v>1132</v>
      </c>
      <c r="D321" s="1225"/>
      <c r="E321" s="1225"/>
      <c r="F321" s="1225"/>
      <c r="G321" s="1225"/>
      <c r="H321" s="1225"/>
      <c r="I321" s="1208" t="s">
        <v>167</v>
      </c>
      <c r="J321" s="1209"/>
      <c r="K321" s="1206"/>
      <c r="L321" s="741"/>
      <c r="M321" s="1312"/>
      <c r="N321" s="1169"/>
      <c r="O321" s="741"/>
      <c r="P321" s="1627" t="s">
        <v>168</v>
      </c>
      <c r="Q321" s="1625"/>
      <c r="R321" s="1628"/>
      <c r="S321" s="1176"/>
      <c r="T321" s="1177"/>
      <c r="U321" s="1177"/>
      <c r="V321" s="183"/>
    </row>
    <row r="322" spans="1:22" ht="21.75" customHeight="1">
      <c r="A322" s="1293"/>
      <c r="B322" s="1294"/>
      <c r="C322" s="1224" t="s">
        <v>644</v>
      </c>
      <c r="D322" s="1225"/>
      <c r="E322" s="1225"/>
      <c r="F322" s="1225"/>
      <c r="G322" s="1225"/>
      <c r="H322" s="1225"/>
      <c r="I322" s="1208" t="s">
        <v>1071</v>
      </c>
      <c r="J322" s="1209"/>
      <c r="K322" s="1206"/>
      <c r="L322" s="741"/>
      <c r="M322" s="1312"/>
      <c r="N322" s="1169"/>
      <c r="O322" s="741"/>
      <c r="P322" s="1627" t="s">
        <v>71</v>
      </c>
      <c r="Q322" s="1625"/>
      <c r="R322" s="1628"/>
      <c r="S322" s="1629"/>
      <c r="T322" s="1630"/>
      <c r="U322" s="1630"/>
      <c r="V322" s="183"/>
    </row>
    <row r="323" spans="1:22" ht="21.75" customHeight="1">
      <c r="A323" s="1295"/>
      <c r="B323" s="1296"/>
      <c r="C323" s="1224" t="s">
        <v>1133</v>
      </c>
      <c r="D323" s="1225"/>
      <c r="E323" s="1225"/>
      <c r="F323" s="1225"/>
      <c r="G323" s="1225"/>
      <c r="H323" s="1225"/>
      <c r="I323" s="1208" t="s">
        <v>169</v>
      </c>
      <c r="J323" s="1209"/>
      <c r="K323" s="1206"/>
      <c r="L323" s="741"/>
      <c r="M323" s="1312"/>
      <c r="N323" s="1169"/>
      <c r="O323" s="741"/>
      <c r="P323" s="1627" t="s">
        <v>1074</v>
      </c>
      <c r="Q323" s="1625"/>
      <c r="R323" s="1628"/>
      <c r="S323" s="1176"/>
      <c r="T323" s="1177"/>
      <c r="U323" s="1177"/>
      <c r="V323" s="183"/>
    </row>
    <row r="324" spans="1:22" ht="21.75" customHeight="1">
      <c r="A324" s="1212" t="s">
        <v>697</v>
      </c>
      <c r="B324" s="1209"/>
      <c r="C324" s="1209"/>
      <c r="D324" s="1209"/>
      <c r="E324" s="1209"/>
      <c r="F324" s="1209"/>
      <c r="G324" s="1209"/>
      <c r="H324" s="1213"/>
      <c r="I324" s="1208" t="s">
        <v>169</v>
      </c>
      <c r="J324" s="1209"/>
      <c r="K324" s="1206"/>
      <c r="L324" s="741"/>
      <c r="M324" s="1312"/>
      <c r="N324" s="1169"/>
      <c r="O324" s="741"/>
      <c r="P324" s="1627" t="s">
        <v>1074</v>
      </c>
      <c r="Q324" s="1625"/>
      <c r="R324" s="1628"/>
      <c r="S324" s="1629"/>
      <c r="T324" s="1630"/>
      <c r="U324" s="1630"/>
      <c r="V324" s="183"/>
    </row>
    <row r="325" spans="1:22" ht="21.75" customHeight="1" thickBot="1">
      <c r="A325" s="1215" t="s">
        <v>1072</v>
      </c>
      <c r="B325" s="1192"/>
      <c r="C325" s="1192"/>
      <c r="D325" s="1192"/>
      <c r="E325" s="1192"/>
      <c r="F325" s="1192"/>
      <c r="G325" s="1192"/>
      <c r="H325" s="1193"/>
      <c r="I325" s="1216" t="s">
        <v>1073</v>
      </c>
      <c r="J325" s="1192"/>
      <c r="K325" s="1217"/>
      <c r="L325" s="1635"/>
      <c r="M325" s="1636"/>
      <c r="N325" s="1637"/>
      <c r="O325" s="1635"/>
      <c r="P325" s="1638" t="s">
        <v>1074</v>
      </c>
      <c r="Q325" s="938"/>
      <c r="R325" s="917"/>
      <c r="S325" s="1176"/>
      <c r="T325" s="1177"/>
      <c r="U325" s="1177"/>
      <c r="V325" s="183"/>
    </row>
    <row r="326" spans="1:22" s="193" customFormat="1" ht="21.75" customHeight="1" thickBot="1">
      <c r="A326" s="1219" t="s">
        <v>1075</v>
      </c>
      <c r="B326" s="1220"/>
      <c r="C326" s="1220"/>
      <c r="D326" s="1220"/>
      <c r="E326" s="1220"/>
      <c r="F326" s="1531"/>
      <c r="G326" s="170"/>
      <c r="H326" s="171"/>
      <c r="I326" s="1220" t="s">
        <v>679</v>
      </c>
      <c r="J326" s="1220"/>
      <c r="K326" s="530"/>
      <c r="L326" s="524" t="s">
        <v>170</v>
      </c>
      <c r="M326" s="529"/>
      <c r="N326" s="539"/>
      <c r="O326" s="1214" t="s">
        <v>315</v>
      </c>
      <c r="P326" s="1214"/>
      <c r="Q326" s="523"/>
      <c r="R326" s="523"/>
      <c r="S326" s="524" t="s">
        <v>78</v>
      </c>
      <c r="T326" s="171"/>
      <c r="U326" s="171"/>
      <c r="V326" s="407"/>
    </row>
    <row r="327" spans="1:22" ht="21.75" customHeight="1" thickBot="1">
      <c r="A327" s="1219" t="s">
        <v>1076</v>
      </c>
      <c r="B327" s="1126"/>
      <c r="C327" s="1126"/>
      <c r="D327" s="1126"/>
      <c r="E327" s="1126"/>
      <c r="F327" s="1133"/>
      <c r="G327" s="1632"/>
      <c r="H327" s="1633"/>
      <c r="I327" s="1633"/>
      <c r="J327" s="1633"/>
      <c r="K327" s="1633"/>
      <c r="L327" s="1633"/>
      <c r="M327" s="1633"/>
      <c r="N327" s="1633"/>
      <c r="O327" s="1633"/>
      <c r="P327" s="1633"/>
      <c r="Q327" s="1633"/>
      <c r="R327" s="1633"/>
      <c r="S327" s="1633"/>
      <c r="T327" s="1633"/>
      <c r="U327" s="1633"/>
      <c r="V327" s="1634"/>
    </row>
    <row r="328" spans="1:22" ht="21.75" customHeight="1" thickBot="1">
      <c r="A328" s="1180" t="s">
        <v>1077</v>
      </c>
      <c r="B328" s="1151"/>
      <c r="C328" s="1151"/>
      <c r="D328" s="1151"/>
      <c r="E328" s="1151"/>
      <c r="F328" s="1151"/>
      <c r="G328" s="1239" t="str">
        <f>'基本事項記入ｼｰﾄ'!$C$31</f>
        <v>○○　○○　  印</v>
      </c>
      <c r="H328" s="1239"/>
      <c r="I328" s="1239"/>
      <c r="J328" s="1239"/>
      <c r="K328" s="1239"/>
      <c r="L328" s="1239"/>
      <c r="M328" s="1240" t="s">
        <v>858</v>
      </c>
      <c r="N328" s="1240"/>
      <c r="O328" s="1240"/>
      <c r="P328" s="1240"/>
      <c r="Q328" s="1239" t="str">
        <f>'基本事項記入ｼｰﾄ'!$C$32</f>
        <v>○○　○○○　　　印</v>
      </c>
      <c r="R328" s="1153"/>
      <c r="S328" s="1153"/>
      <c r="T328" s="1153"/>
      <c r="U328" s="1153"/>
      <c r="V328" s="1244"/>
    </row>
    <row r="329" spans="1:22" ht="21.75" customHeight="1">
      <c r="A329" s="193"/>
      <c r="B329" s="1189" t="s">
        <v>1078</v>
      </c>
      <c r="C329" s="1189"/>
      <c r="D329" s="1189"/>
      <c r="E329" s="1189"/>
      <c r="F329" s="1189"/>
      <c r="G329" s="1189"/>
      <c r="H329" s="1189"/>
      <c r="I329" s="1189"/>
      <c r="J329" s="1189"/>
      <c r="K329" s="1189"/>
      <c r="L329" s="1189"/>
      <c r="M329" s="1189"/>
      <c r="N329" s="1189"/>
      <c r="O329" s="1189"/>
      <c r="P329" s="1189"/>
      <c r="Q329" s="1189"/>
      <c r="R329" s="1189"/>
      <c r="S329" s="1189"/>
      <c r="T329" s="1189"/>
      <c r="U329" s="1189"/>
      <c r="V329" s="1189"/>
    </row>
    <row r="330" ht="18" customHeight="1"/>
    <row r="331" ht="13.5">
      <c r="T331" t="s">
        <v>485</v>
      </c>
    </row>
    <row r="332" spans="3:22" ht="21.75" customHeight="1">
      <c r="C332" s="1116" t="s">
        <v>486</v>
      </c>
      <c r="D332" s="1172"/>
      <c r="E332" s="1172"/>
      <c r="F332" s="1172"/>
      <c r="G332" s="1172"/>
      <c r="H332" s="1172"/>
      <c r="I332" s="1172"/>
      <c r="J332" s="1172"/>
      <c r="K332" s="1172"/>
      <c r="L332" s="1172"/>
      <c r="M332" s="1172"/>
      <c r="N332" s="1172"/>
      <c r="O332" s="1172"/>
      <c r="P332" s="1172"/>
      <c r="Q332" s="1172"/>
      <c r="R332" s="1172"/>
      <c r="S332" s="1172"/>
      <c r="T332" s="117"/>
      <c r="U332" s="117"/>
      <c r="V332" s="117"/>
    </row>
    <row r="333" spans="3:22" ht="21.75" customHeight="1">
      <c r="C333" s="87"/>
      <c r="D333" s="88"/>
      <c r="E333" s="88"/>
      <c r="F333" s="88"/>
      <c r="G333" s="88"/>
      <c r="H333" s="88"/>
      <c r="I333" s="88"/>
      <c r="J333" s="88"/>
      <c r="K333" s="88"/>
      <c r="L333" s="88"/>
      <c r="M333" s="88"/>
      <c r="N333" s="88"/>
      <c r="O333" s="88"/>
      <c r="P333" s="88"/>
      <c r="Q333" s="88"/>
      <c r="R333" s="88"/>
      <c r="S333" s="88"/>
      <c r="T333" s="117"/>
      <c r="U333" s="117"/>
      <c r="V333" s="117"/>
    </row>
    <row r="334" ht="21.75" customHeight="1"/>
    <row r="335" spans="1:22" ht="21.75" customHeight="1" thickBot="1">
      <c r="A335" s="1228"/>
      <c r="B335" s="1228"/>
      <c r="C335" s="1228"/>
      <c r="D335" s="1228"/>
      <c r="E335" s="1228"/>
      <c r="F335" s="1229"/>
      <c r="G335" s="1228"/>
      <c r="H335" s="1228"/>
      <c r="I335" s="1228"/>
      <c r="J335" s="1228"/>
      <c r="K335" s="1228"/>
      <c r="L335" s="1228"/>
      <c r="M335" s="1228"/>
      <c r="N335" s="1228"/>
      <c r="O335" s="168"/>
      <c r="P335" s="1228"/>
      <c r="Q335" s="1228"/>
      <c r="R335" s="1228"/>
      <c r="S335" s="1228"/>
      <c r="T335" s="1228"/>
      <c r="U335" s="1228"/>
      <c r="V335" s="1228"/>
    </row>
    <row r="336" spans="1:22" ht="21.75" customHeight="1" thickBot="1">
      <c r="A336" s="1230" t="s">
        <v>825</v>
      </c>
      <c r="B336" s="1231"/>
      <c r="C336" s="1231"/>
      <c r="D336" s="1231"/>
      <c r="E336" s="1232"/>
      <c r="F336" s="1219" t="str">
        <f>'基本事項記入ｼｰﾄ'!$C$29</f>
        <v>**</v>
      </c>
      <c r="G336" s="1220"/>
      <c r="H336" s="1235"/>
      <c r="I336" s="1219" t="s">
        <v>975</v>
      </c>
      <c r="J336" s="1235"/>
      <c r="K336" s="1219" t="str">
        <f>'基本事項記入ｼｰﾄ'!$C$11</f>
        <v>△△　△△</v>
      </c>
      <c r="L336" s="1220"/>
      <c r="M336" s="1220"/>
      <c r="N336" s="1220"/>
      <c r="O336" s="1220"/>
      <c r="P336" s="1220"/>
      <c r="Q336" s="1220"/>
      <c r="R336" s="1220"/>
      <c r="S336" s="1220"/>
      <c r="T336" s="1220"/>
      <c r="U336" s="1220"/>
      <c r="V336" s="1235"/>
    </row>
    <row r="337" spans="1:22" ht="21.75" customHeight="1">
      <c r="A337" s="1250" t="s">
        <v>976</v>
      </c>
      <c r="B337" s="1241"/>
      <c r="C337" s="1241"/>
      <c r="D337" s="1241"/>
      <c r="E337" s="1241"/>
      <c r="F337" s="170"/>
      <c r="G337" s="171" t="s">
        <v>977</v>
      </c>
      <c r="H337" s="531" t="str">
        <f>'基本事項記入ｼｰﾄ'!$C$34</f>
        <v>**</v>
      </c>
      <c r="I337" s="1241" t="s">
        <v>822</v>
      </c>
      <c r="J337" s="1241"/>
      <c r="K337" s="1242" t="s">
        <v>819</v>
      </c>
      <c r="L337" s="1243"/>
      <c r="M337" s="169"/>
      <c r="N337" s="172" t="s">
        <v>978</v>
      </c>
      <c r="O337" s="173"/>
      <c r="P337" s="1242" t="s">
        <v>1024</v>
      </c>
      <c r="Q337" s="1248"/>
      <c r="R337" s="1248"/>
      <c r="S337" s="1248"/>
      <c r="T337" s="1248"/>
      <c r="U337" s="1248"/>
      <c r="V337" s="1249"/>
    </row>
    <row r="338" spans="1:22" ht="21.75" customHeight="1">
      <c r="A338" s="1212" t="s">
        <v>979</v>
      </c>
      <c r="B338" s="1209"/>
      <c r="C338" s="1209"/>
      <c r="D338" s="1209"/>
      <c r="E338" s="1209"/>
      <c r="F338" s="1209"/>
      <c r="G338" s="1209"/>
      <c r="H338" s="1209"/>
      <c r="I338" s="1213"/>
      <c r="J338" s="174" t="s">
        <v>980</v>
      </c>
      <c r="K338" s="1191" t="s">
        <v>981</v>
      </c>
      <c r="L338" s="1191"/>
      <c r="M338" s="1191"/>
      <c r="N338" s="1191"/>
      <c r="O338" s="1191"/>
      <c r="P338" s="1209"/>
      <c r="Q338" s="1209"/>
      <c r="R338" s="1209"/>
      <c r="S338" s="1209"/>
      <c r="T338" s="1209"/>
      <c r="U338" s="1213"/>
      <c r="V338" s="175" t="s">
        <v>982</v>
      </c>
    </row>
    <row r="339" spans="1:22" ht="21.75" customHeight="1">
      <c r="A339" s="1673" t="s">
        <v>983</v>
      </c>
      <c r="B339" s="1674"/>
      <c r="C339" s="1674"/>
      <c r="D339" s="1674"/>
      <c r="E339" s="1674"/>
      <c r="F339" s="1675"/>
      <c r="G339" s="1676"/>
      <c r="H339" s="1676"/>
      <c r="I339" s="1676"/>
      <c r="J339" s="1676"/>
      <c r="K339" s="1676"/>
      <c r="L339" s="1676"/>
      <c r="M339" s="1676"/>
      <c r="N339" s="1677"/>
      <c r="O339" s="1675" t="s">
        <v>984</v>
      </c>
      <c r="P339" s="1678"/>
      <c r="Q339" s="1679"/>
      <c r="R339" s="1680"/>
      <c r="S339" s="1678"/>
      <c r="T339" s="1678"/>
      <c r="U339" s="1678"/>
      <c r="V339" s="1681"/>
    </row>
    <row r="340" spans="1:22" ht="21.75" customHeight="1" thickBot="1">
      <c r="A340" s="1682" t="s">
        <v>487</v>
      </c>
      <c r="B340" s="1683"/>
      <c r="C340" s="1683"/>
      <c r="D340" s="1683"/>
      <c r="E340" s="1683"/>
      <c r="F340" s="1684" t="s">
        <v>488</v>
      </c>
      <c r="G340" s="1685"/>
      <c r="H340" s="1685"/>
      <c r="I340" s="1685"/>
      <c r="J340" s="1685"/>
      <c r="K340" s="1686" t="s">
        <v>489</v>
      </c>
      <c r="L340" s="1686"/>
      <c r="M340" s="1511"/>
      <c r="N340" s="1511"/>
      <c r="O340" s="1511"/>
      <c r="P340" s="1511"/>
      <c r="Q340" s="1687" t="s">
        <v>490</v>
      </c>
      <c r="R340" s="1687"/>
      <c r="S340" s="1687"/>
      <c r="T340" s="1687"/>
      <c r="U340" s="1687"/>
      <c r="V340" s="1688"/>
    </row>
    <row r="341" spans="1:22" ht="21.75" customHeight="1" thickTop="1">
      <c r="A341" s="1672" t="s">
        <v>491</v>
      </c>
      <c r="B341" s="786"/>
      <c r="C341" s="786"/>
      <c r="D341" s="786"/>
      <c r="E341" s="786"/>
      <c r="F341" s="786"/>
      <c r="G341" s="786"/>
      <c r="H341" s="786"/>
      <c r="I341" s="786"/>
      <c r="J341" s="786"/>
      <c r="K341" s="787"/>
      <c r="L341" s="1429" t="s">
        <v>986</v>
      </c>
      <c r="M341" s="786"/>
      <c r="N341" s="786"/>
      <c r="O341" s="786"/>
      <c r="P341" s="786"/>
      <c r="Q341" s="786"/>
      <c r="R341" s="786"/>
      <c r="S341" s="786"/>
      <c r="T341" s="786"/>
      <c r="U341" s="786"/>
      <c r="V341" s="1430"/>
    </row>
    <row r="342" spans="1:22" ht="21.75" customHeight="1">
      <c r="A342" s="1557" t="s">
        <v>991</v>
      </c>
      <c r="B342" s="741"/>
      <c r="C342" s="1312" t="s">
        <v>987</v>
      </c>
      <c r="D342" s="741"/>
      <c r="E342" s="1209" t="s">
        <v>492</v>
      </c>
      <c r="F342" s="1213"/>
      <c r="G342" s="1206" t="s">
        <v>991</v>
      </c>
      <c r="H342" s="741"/>
      <c r="I342" s="1312" t="s">
        <v>987</v>
      </c>
      <c r="J342" s="741"/>
      <c r="K342" s="194" t="s">
        <v>492</v>
      </c>
      <c r="L342" s="195" t="s">
        <v>991</v>
      </c>
      <c r="M342" s="1206" t="s">
        <v>492</v>
      </c>
      <c r="N342" s="1207"/>
      <c r="O342" s="1206" t="s">
        <v>493</v>
      </c>
      <c r="P342" s="1207"/>
      <c r="Q342" s="1206" t="s">
        <v>991</v>
      </c>
      <c r="R342" s="741"/>
      <c r="S342" s="1312" t="s">
        <v>492</v>
      </c>
      <c r="T342" s="741"/>
      <c r="U342" s="1206" t="s">
        <v>493</v>
      </c>
      <c r="V342" s="1631"/>
    </row>
    <row r="343" spans="1:22" ht="21.75" customHeight="1">
      <c r="A343" s="1671"/>
      <c r="B343" s="1635"/>
      <c r="C343" s="520" t="s">
        <v>994</v>
      </c>
      <c r="D343" s="519"/>
      <c r="E343" s="1448"/>
      <c r="F343" s="1448"/>
      <c r="G343" s="1217" t="s">
        <v>494</v>
      </c>
      <c r="H343" s="1218"/>
      <c r="I343" s="1213" t="s">
        <v>999</v>
      </c>
      <c r="J343" s="1208"/>
      <c r="K343" s="462"/>
      <c r="L343" s="147" t="s">
        <v>519</v>
      </c>
      <c r="M343" s="1324"/>
      <c r="N343" s="1325"/>
      <c r="O343" s="1206"/>
      <c r="P343" s="1207"/>
      <c r="Q343" s="1206"/>
      <c r="R343" s="741"/>
      <c r="S343" s="1312"/>
      <c r="T343" s="741"/>
      <c r="U343" s="1206"/>
      <c r="V343" s="1631"/>
    </row>
    <row r="344" spans="1:22" ht="21.75" customHeight="1">
      <c r="A344" s="1266" t="s">
        <v>494</v>
      </c>
      <c r="B344" s="863"/>
      <c r="C344" s="520" t="s">
        <v>996</v>
      </c>
      <c r="D344" s="519"/>
      <c r="E344" s="1448"/>
      <c r="F344" s="1268"/>
      <c r="G344" s="1575" t="s">
        <v>495</v>
      </c>
      <c r="H344" s="1267"/>
      <c r="I344" s="1269" t="s">
        <v>655</v>
      </c>
      <c r="J344" s="1208"/>
      <c r="K344" s="462" t="s">
        <v>655</v>
      </c>
      <c r="L344" s="147" t="s">
        <v>496</v>
      </c>
      <c r="M344" s="1324"/>
      <c r="N344" s="1325"/>
      <c r="O344" s="1660"/>
      <c r="P344" s="1662"/>
      <c r="Q344" s="1206"/>
      <c r="R344" s="741"/>
      <c r="S344" s="1312"/>
      <c r="T344" s="741"/>
      <c r="U344" s="1206"/>
      <c r="V344" s="1631"/>
    </row>
    <row r="345" spans="1:22" ht="21.75" customHeight="1">
      <c r="A345" s="1266"/>
      <c r="B345" s="863"/>
      <c r="C345" s="520" t="s">
        <v>997</v>
      </c>
      <c r="D345" s="519"/>
      <c r="E345" s="1448"/>
      <c r="F345" s="1448"/>
      <c r="G345" s="1272" t="s">
        <v>497</v>
      </c>
      <c r="H345" s="1274"/>
      <c r="I345" s="1213"/>
      <c r="J345" s="1208"/>
      <c r="K345" s="196"/>
      <c r="L345" s="147" t="s">
        <v>498</v>
      </c>
      <c r="M345" s="1324"/>
      <c r="N345" s="1325"/>
      <c r="O345" s="1660"/>
      <c r="P345" s="1662"/>
      <c r="Q345" s="1206" t="s">
        <v>499</v>
      </c>
      <c r="R345" s="741"/>
      <c r="S345" s="1667"/>
      <c r="T345" s="1668"/>
      <c r="U345" s="1669"/>
      <c r="V345" s="1670"/>
    </row>
    <row r="346" spans="1:22" ht="21.75" customHeight="1">
      <c r="A346" s="1266" t="s">
        <v>495</v>
      </c>
      <c r="B346" s="863"/>
      <c r="C346" s="520" t="s">
        <v>998</v>
      </c>
      <c r="D346" s="519"/>
      <c r="E346" s="1448"/>
      <c r="F346" s="1448"/>
      <c r="G346" s="1575" t="s">
        <v>500</v>
      </c>
      <c r="H346" s="1267"/>
      <c r="I346" s="1284" t="s">
        <v>501</v>
      </c>
      <c r="J346" s="1276"/>
      <c r="K346" s="536"/>
      <c r="L346" s="147" t="s">
        <v>502</v>
      </c>
      <c r="M346" s="1324"/>
      <c r="N346" s="1325"/>
      <c r="O346" s="1660"/>
      <c r="P346" s="1662"/>
      <c r="Q346" s="1206" t="s">
        <v>503</v>
      </c>
      <c r="R346" s="741"/>
      <c r="S346" s="1667"/>
      <c r="T346" s="1668"/>
      <c r="U346" s="1669"/>
      <c r="V346" s="1670"/>
    </row>
    <row r="347" spans="1:22" ht="21.75" customHeight="1">
      <c r="A347" s="1266"/>
      <c r="B347" s="863"/>
      <c r="C347" s="1224" t="s">
        <v>642</v>
      </c>
      <c r="D347" s="1258"/>
      <c r="E347" s="1448"/>
      <c r="F347" s="1268"/>
      <c r="G347" s="1575" t="s">
        <v>504</v>
      </c>
      <c r="H347" s="1267"/>
      <c r="I347" s="1269"/>
      <c r="J347" s="1208"/>
      <c r="K347" s="196"/>
      <c r="L347" s="147" t="s">
        <v>505</v>
      </c>
      <c r="M347" s="1324"/>
      <c r="N347" s="1325"/>
      <c r="O347" s="1660"/>
      <c r="P347" s="1662"/>
      <c r="Q347" s="1665" t="s">
        <v>506</v>
      </c>
      <c r="R347" s="1666"/>
      <c r="S347" s="1658"/>
      <c r="T347" s="1659"/>
      <c r="U347" s="1663"/>
      <c r="V347" s="1664"/>
    </row>
    <row r="348" spans="1:22" ht="21.75" customHeight="1">
      <c r="A348" s="1266" t="s">
        <v>497</v>
      </c>
      <c r="B348" s="863"/>
      <c r="C348" s="1224"/>
      <c r="D348" s="1258"/>
      <c r="E348" s="1448"/>
      <c r="F348" s="1268"/>
      <c r="G348" s="1575" t="s">
        <v>495</v>
      </c>
      <c r="H348" s="1267"/>
      <c r="I348" s="1269"/>
      <c r="J348" s="1208"/>
      <c r="K348" s="196"/>
      <c r="L348" s="147" t="s">
        <v>507</v>
      </c>
      <c r="M348" s="1324"/>
      <c r="N348" s="1325"/>
      <c r="O348" s="1660"/>
      <c r="P348" s="1662"/>
      <c r="Q348" s="1665" t="s">
        <v>508</v>
      </c>
      <c r="R348" s="1666"/>
      <c r="S348" s="1658"/>
      <c r="T348" s="1659"/>
      <c r="U348" s="1660"/>
      <c r="V348" s="1661"/>
    </row>
    <row r="349" spans="1:22" ht="21.75" customHeight="1">
      <c r="A349" s="1266"/>
      <c r="B349" s="863"/>
      <c r="C349" s="1213" t="s">
        <v>576</v>
      </c>
      <c r="D349" s="1628"/>
      <c r="E349" s="1448"/>
      <c r="F349" s="1448"/>
      <c r="G349" s="1272" t="s">
        <v>497</v>
      </c>
      <c r="H349" s="1274"/>
      <c r="I349" s="1213"/>
      <c r="J349" s="1208"/>
      <c r="K349" s="196"/>
      <c r="L349" s="147" t="s">
        <v>999</v>
      </c>
      <c r="M349" s="1324"/>
      <c r="N349" s="1325"/>
      <c r="O349" s="1660"/>
      <c r="P349" s="1662"/>
      <c r="Q349" s="1206" t="s">
        <v>509</v>
      </c>
      <c r="R349" s="741"/>
      <c r="S349" s="1312"/>
      <c r="T349" s="741"/>
      <c r="U349" s="1206"/>
      <c r="V349" s="1631"/>
    </row>
    <row r="350" spans="1:22" ht="21.75" customHeight="1" thickBot="1">
      <c r="A350" s="1277"/>
      <c r="B350" s="893"/>
      <c r="C350" s="1182" t="s">
        <v>577</v>
      </c>
      <c r="D350" s="1641"/>
      <c r="E350" s="1651"/>
      <c r="F350" s="1651"/>
      <c r="G350" s="1183" t="s">
        <v>1002</v>
      </c>
      <c r="H350" s="1184"/>
      <c r="I350" s="1626"/>
      <c r="J350" s="1641"/>
      <c r="K350" s="463">
        <f>E343+E344+E345+E346+E347+E348+E349+E350+K343+K346</f>
        <v>0</v>
      </c>
      <c r="L350" s="176" t="s">
        <v>501</v>
      </c>
      <c r="M350" s="1652"/>
      <c r="N350" s="1653"/>
      <c r="O350" s="1654"/>
      <c r="P350" s="1655"/>
      <c r="Q350" s="1183" t="s">
        <v>1002</v>
      </c>
      <c r="R350" s="1639"/>
      <c r="S350" s="1656">
        <f>M343+M344+M345+M346+M347+M348+M349+M350+S347+S348</f>
        <v>0</v>
      </c>
      <c r="T350" s="1657"/>
      <c r="U350" s="1303">
        <f>O343+O344+O345+O346+O347+O348+O349+O350+U347+U348</f>
        <v>0</v>
      </c>
      <c r="V350" s="1649"/>
    </row>
    <row r="351" spans="1:22" ht="21.75" customHeight="1" thickTop="1">
      <c r="A351" s="1270"/>
      <c r="B351" s="1271"/>
      <c r="C351" s="1272" t="s">
        <v>1038</v>
      </c>
      <c r="D351" s="1273"/>
      <c r="E351" s="1273"/>
      <c r="F351" s="1274"/>
      <c r="G351" s="1272" t="s">
        <v>1039</v>
      </c>
      <c r="H351" s="1275"/>
      <c r="I351" s="1275"/>
      <c r="J351" s="1276"/>
      <c r="K351" s="1428" t="s">
        <v>1040</v>
      </c>
      <c r="L351" s="1650"/>
      <c r="M351" s="179"/>
      <c r="N351" s="177" t="s">
        <v>1041</v>
      </c>
      <c r="O351" s="177"/>
      <c r="P351" s="1428" t="s">
        <v>1042</v>
      </c>
      <c r="Q351" s="786"/>
      <c r="R351" s="1447"/>
      <c r="S351" s="1428" t="s">
        <v>1043</v>
      </c>
      <c r="T351" s="786"/>
      <c r="U351" s="786"/>
      <c r="V351" s="1430"/>
    </row>
    <row r="352" spans="1:22" ht="21.75" customHeight="1">
      <c r="A352" s="1266" t="s">
        <v>1118</v>
      </c>
      <c r="B352" s="1267"/>
      <c r="C352" s="1268">
        <v>37.5</v>
      </c>
      <c r="D352" s="1269"/>
      <c r="E352" s="182"/>
      <c r="F352" s="174" t="s">
        <v>1119</v>
      </c>
      <c r="G352" s="1213"/>
      <c r="H352" s="1269"/>
      <c r="I352" s="181"/>
      <c r="J352" s="174"/>
      <c r="K352" s="1206"/>
      <c r="L352" s="741"/>
      <c r="M352" s="1312"/>
      <c r="N352" s="1169"/>
      <c r="O352" s="741"/>
      <c r="P352" s="1627" t="s">
        <v>1120</v>
      </c>
      <c r="Q352" s="1625"/>
      <c r="R352" s="1628"/>
      <c r="S352" s="1206"/>
      <c r="T352" s="1625"/>
      <c r="U352" s="1625"/>
      <c r="V352" s="183"/>
    </row>
    <row r="353" spans="1:22" ht="21.75" customHeight="1">
      <c r="A353" s="1266" t="s">
        <v>1121</v>
      </c>
      <c r="B353" s="1267"/>
      <c r="C353" s="1268">
        <v>31.5</v>
      </c>
      <c r="D353" s="1269"/>
      <c r="E353" s="182"/>
      <c r="F353" s="174" t="s">
        <v>1119</v>
      </c>
      <c r="G353" s="1213"/>
      <c r="H353" s="1269"/>
      <c r="I353" s="181"/>
      <c r="J353" s="174"/>
      <c r="K353" s="1206"/>
      <c r="L353" s="741"/>
      <c r="M353" s="1312"/>
      <c r="N353" s="1169"/>
      <c r="O353" s="741"/>
      <c r="P353" s="1627" t="s">
        <v>1120</v>
      </c>
      <c r="Q353" s="1625"/>
      <c r="R353" s="1628"/>
      <c r="S353" s="1206"/>
      <c r="T353" s="1625"/>
      <c r="U353" s="1625"/>
      <c r="V353" s="183"/>
    </row>
    <row r="354" spans="1:22" ht="21.75" customHeight="1">
      <c r="A354" s="1266" t="s">
        <v>1122</v>
      </c>
      <c r="B354" s="1267"/>
      <c r="C354" s="1268">
        <v>26.5</v>
      </c>
      <c r="D354" s="1269"/>
      <c r="E354" s="182"/>
      <c r="F354" s="174" t="s">
        <v>1119</v>
      </c>
      <c r="G354" s="1213"/>
      <c r="H354" s="1269"/>
      <c r="I354" s="147" t="s">
        <v>237</v>
      </c>
      <c r="J354" s="254"/>
      <c r="K354" s="1305"/>
      <c r="L354" s="1648"/>
      <c r="M354" s="1646"/>
      <c r="N354" s="1647"/>
      <c r="O354" s="1648"/>
      <c r="P354" s="1627" t="s">
        <v>1120</v>
      </c>
      <c r="Q354" s="1625"/>
      <c r="R354" s="1628"/>
      <c r="S354" s="1206"/>
      <c r="T354" s="1625"/>
      <c r="U354" s="1625"/>
      <c r="V354" s="183"/>
    </row>
    <row r="355" spans="1:22" ht="21.75" customHeight="1">
      <c r="A355" s="1266" t="s">
        <v>831</v>
      </c>
      <c r="B355" s="1267"/>
      <c r="C355" s="1268">
        <v>19</v>
      </c>
      <c r="D355" s="1269"/>
      <c r="E355" s="182"/>
      <c r="F355" s="174" t="s">
        <v>832</v>
      </c>
      <c r="G355" s="1213" t="s">
        <v>224</v>
      </c>
      <c r="H355" s="1269"/>
      <c r="I355" s="147">
        <v>100</v>
      </c>
      <c r="J355" s="254" t="s">
        <v>224</v>
      </c>
      <c r="K355" s="1206"/>
      <c r="L355" s="741"/>
      <c r="M355" s="1646"/>
      <c r="N355" s="1647"/>
      <c r="O355" s="1648"/>
      <c r="P355" s="1627" t="s">
        <v>1080</v>
      </c>
      <c r="Q355" s="1625"/>
      <c r="R355" s="1628"/>
      <c r="S355" s="1206"/>
      <c r="T355" s="1625"/>
      <c r="U355" s="1625"/>
      <c r="V355" s="183"/>
    </row>
    <row r="356" spans="1:22" ht="21.75" customHeight="1">
      <c r="A356" s="1266" t="s">
        <v>833</v>
      </c>
      <c r="B356" s="1267"/>
      <c r="C356" s="1213">
        <v>13.2</v>
      </c>
      <c r="D356" s="1269"/>
      <c r="E356" s="181"/>
      <c r="F356" s="174" t="s">
        <v>834</v>
      </c>
      <c r="G356" s="1213">
        <v>95</v>
      </c>
      <c r="H356" s="1269"/>
      <c r="I356" s="147" t="s">
        <v>1045</v>
      </c>
      <c r="J356" s="254">
        <v>100</v>
      </c>
      <c r="K356" s="1206"/>
      <c r="L356" s="741"/>
      <c r="M356" s="1312"/>
      <c r="N356" s="1169"/>
      <c r="O356" s="741"/>
      <c r="P356" s="1627" t="s">
        <v>1081</v>
      </c>
      <c r="Q356" s="1625"/>
      <c r="R356" s="1628"/>
      <c r="S356" s="1206"/>
      <c r="T356" s="1625"/>
      <c r="U356" s="1625"/>
      <c r="V356" s="183"/>
    </row>
    <row r="357" spans="1:22" ht="21.75" customHeight="1">
      <c r="A357" s="1266" t="s">
        <v>844</v>
      </c>
      <c r="B357" s="1267"/>
      <c r="C357" s="1213">
        <v>4.75</v>
      </c>
      <c r="D357" s="1269"/>
      <c r="E357" s="181"/>
      <c r="F357" s="174" t="s">
        <v>832</v>
      </c>
      <c r="G357" s="1213">
        <v>55</v>
      </c>
      <c r="H357" s="1269"/>
      <c r="I357" s="147" t="s">
        <v>1044</v>
      </c>
      <c r="J357" s="254">
        <v>70</v>
      </c>
      <c r="K357" s="1206"/>
      <c r="L357" s="741"/>
      <c r="M357" s="1312"/>
      <c r="N357" s="1169"/>
      <c r="O357" s="741"/>
      <c r="P357" s="1627" t="s">
        <v>1080</v>
      </c>
      <c r="Q357" s="1625"/>
      <c r="R357" s="1628"/>
      <c r="S357" s="1206"/>
      <c r="T357" s="1625"/>
      <c r="U357" s="1625"/>
      <c r="V357" s="183"/>
    </row>
    <row r="358" spans="1:22" ht="21.75" customHeight="1">
      <c r="A358" s="1266" t="s">
        <v>837</v>
      </c>
      <c r="B358" s="1267"/>
      <c r="C358" s="1213">
        <v>2.36</v>
      </c>
      <c r="D358" s="1269"/>
      <c r="E358" s="181"/>
      <c r="F358" s="174" t="s">
        <v>832</v>
      </c>
      <c r="G358" s="1213">
        <v>35</v>
      </c>
      <c r="H358" s="1269"/>
      <c r="I358" s="147" t="s">
        <v>1044</v>
      </c>
      <c r="J358" s="254">
        <v>50</v>
      </c>
      <c r="K358" s="1206"/>
      <c r="L358" s="741"/>
      <c r="M358" s="1312"/>
      <c r="N358" s="1169"/>
      <c r="O358" s="741"/>
      <c r="P358" s="1627" t="s">
        <v>1080</v>
      </c>
      <c r="Q358" s="1625"/>
      <c r="R358" s="1628"/>
      <c r="S358" s="1206"/>
      <c r="T358" s="1625"/>
      <c r="U358" s="1625"/>
      <c r="V358" s="183"/>
    </row>
    <row r="359" spans="1:22" ht="21.75" customHeight="1">
      <c r="A359" s="1266" t="s">
        <v>838</v>
      </c>
      <c r="B359" s="1267"/>
      <c r="C359" s="1213">
        <v>600</v>
      </c>
      <c r="D359" s="1269"/>
      <c r="E359" s="181"/>
      <c r="F359" s="174" t="s">
        <v>877</v>
      </c>
      <c r="G359" s="1213">
        <v>18</v>
      </c>
      <c r="H359" s="1269"/>
      <c r="I359" s="147" t="s">
        <v>1044</v>
      </c>
      <c r="J359" s="254">
        <v>30</v>
      </c>
      <c r="K359" s="1206"/>
      <c r="L359" s="741"/>
      <c r="M359" s="1312"/>
      <c r="N359" s="1169"/>
      <c r="O359" s="741"/>
      <c r="P359" s="1627" t="s">
        <v>1080</v>
      </c>
      <c r="Q359" s="1625"/>
      <c r="R359" s="1628"/>
      <c r="S359" s="1206"/>
      <c r="T359" s="1625"/>
      <c r="U359" s="1625"/>
      <c r="V359" s="183"/>
    </row>
    <row r="360" spans="1:22" ht="21.75" customHeight="1">
      <c r="A360" s="1266" t="s">
        <v>839</v>
      </c>
      <c r="B360" s="1267"/>
      <c r="C360" s="1213">
        <v>300</v>
      </c>
      <c r="D360" s="1269"/>
      <c r="E360" s="181"/>
      <c r="F360" s="174" t="s">
        <v>840</v>
      </c>
      <c r="G360" s="1213">
        <v>10</v>
      </c>
      <c r="H360" s="1269"/>
      <c r="I360" s="147" t="s">
        <v>1046</v>
      </c>
      <c r="J360" s="254">
        <v>21</v>
      </c>
      <c r="K360" s="1206"/>
      <c r="L360" s="741"/>
      <c r="M360" s="1312"/>
      <c r="N360" s="1169"/>
      <c r="O360" s="741"/>
      <c r="P360" s="1627" t="s">
        <v>1082</v>
      </c>
      <c r="Q360" s="1625"/>
      <c r="R360" s="1628"/>
      <c r="S360" s="1206"/>
      <c r="T360" s="1625"/>
      <c r="U360" s="1625"/>
      <c r="V360" s="183"/>
    </row>
    <row r="361" spans="1:22" ht="21.75" customHeight="1">
      <c r="A361" s="1266" t="s">
        <v>841</v>
      </c>
      <c r="B361" s="1267"/>
      <c r="C361" s="1213">
        <v>150</v>
      </c>
      <c r="D361" s="1269"/>
      <c r="E361" s="181"/>
      <c r="F361" s="174" t="s">
        <v>840</v>
      </c>
      <c r="G361" s="1213">
        <v>6</v>
      </c>
      <c r="H361" s="1269"/>
      <c r="I361" s="147" t="s">
        <v>1046</v>
      </c>
      <c r="J361" s="254">
        <v>16</v>
      </c>
      <c r="K361" s="1206"/>
      <c r="L361" s="741"/>
      <c r="M361" s="1312"/>
      <c r="N361" s="1169"/>
      <c r="O361" s="741"/>
      <c r="P361" s="1627" t="s">
        <v>1082</v>
      </c>
      <c r="Q361" s="1625"/>
      <c r="R361" s="1628"/>
      <c r="S361" s="1206"/>
      <c r="T361" s="1625"/>
      <c r="U361" s="1625"/>
      <c r="V361" s="183"/>
    </row>
    <row r="362" spans="1:22" ht="21.75" customHeight="1" thickBot="1">
      <c r="A362" s="1277" t="s">
        <v>842</v>
      </c>
      <c r="B362" s="1278"/>
      <c r="C362" s="1182">
        <v>75</v>
      </c>
      <c r="D362" s="1279"/>
      <c r="E362" s="184"/>
      <c r="F362" s="185" t="s">
        <v>840</v>
      </c>
      <c r="G362" s="1182">
        <v>4</v>
      </c>
      <c r="H362" s="1279"/>
      <c r="I362" s="176" t="s">
        <v>1046</v>
      </c>
      <c r="J362" s="255">
        <v>8</v>
      </c>
      <c r="K362" s="1183"/>
      <c r="L362" s="1639"/>
      <c r="M362" s="1184"/>
      <c r="N362" s="990"/>
      <c r="O362" s="1639"/>
      <c r="P362" s="1640" t="s">
        <v>1082</v>
      </c>
      <c r="Q362" s="1626"/>
      <c r="R362" s="1641"/>
      <c r="S362" s="1183"/>
      <c r="T362" s="1626"/>
      <c r="U362" s="1626"/>
      <c r="V362" s="186"/>
    </row>
    <row r="363" spans="1:22" ht="21.75" customHeight="1" thickTop="1">
      <c r="A363" s="1282" t="s">
        <v>510</v>
      </c>
      <c r="B363" s="1283"/>
      <c r="C363" s="1283"/>
      <c r="D363" s="1283"/>
      <c r="E363" s="1283"/>
      <c r="F363" s="1283"/>
      <c r="G363" s="1283"/>
      <c r="H363" s="1284"/>
      <c r="I363" s="1276" t="s">
        <v>1056</v>
      </c>
      <c r="J363" s="1283"/>
      <c r="K363" s="1272"/>
      <c r="L363" s="1642"/>
      <c r="M363" s="1273"/>
      <c r="N363" s="1643"/>
      <c r="O363" s="1642"/>
      <c r="P363" s="1644" t="s">
        <v>1083</v>
      </c>
      <c r="Q363" s="900"/>
      <c r="R363" s="1645"/>
      <c r="S363" s="1272"/>
      <c r="T363" s="900"/>
      <c r="U363" s="900"/>
      <c r="V363" s="187"/>
    </row>
    <row r="364" spans="1:22" ht="21.75" customHeight="1">
      <c r="A364" s="1282" t="s">
        <v>511</v>
      </c>
      <c r="B364" s="1283"/>
      <c r="C364" s="1283"/>
      <c r="D364" s="1283"/>
      <c r="E364" s="1283"/>
      <c r="F364" s="1283"/>
      <c r="G364" s="1283"/>
      <c r="H364" s="1284"/>
      <c r="I364" s="1276" t="s">
        <v>1056</v>
      </c>
      <c r="J364" s="1283"/>
      <c r="K364" s="1206"/>
      <c r="L364" s="741"/>
      <c r="M364" s="1312"/>
      <c r="N364" s="1169"/>
      <c r="O364" s="741"/>
      <c r="P364" s="1627" t="s">
        <v>1083</v>
      </c>
      <c r="Q364" s="1625"/>
      <c r="R364" s="1628"/>
      <c r="S364" s="1206"/>
      <c r="T364" s="1625"/>
      <c r="U364" s="1625"/>
      <c r="V364" s="183"/>
    </row>
    <row r="365" spans="1:22" ht="21.75" customHeight="1">
      <c r="A365" s="1282" t="s">
        <v>512</v>
      </c>
      <c r="B365" s="1283"/>
      <c r="C365" s="1283"/>
      <c r="D365" s="1283"/>
      <c r="E365" s="1283"/>
      <c r="F365" s="1283"/>
      <c r="G365" s="1283"/>
      <c r="H365" s="1284"/>
      <c r="I365" s="1276" t="s">
        <v>932</v>
      </c>
      <c r="J365" s="1283"/>
      <c r="K365" s="1206"/>
      <c r="L365" s="741"/>
      <c r="M365" s="1312"/>
      <c r="N365" s="1169"/>
      <c r="O365" s="741"/>
      <c r="P365" s="1627" t="s">
        <v>513</v>
      </c>
      <c r="Q365" s="1625"/>
      <c r="R365" s="1628"/>
      <c r="S365" s="1206"/>
      <c r="T365" s="1625"/>
      <c r="U365" s="1625"/>
      <c r="V365" s="183"/>
    </row>
    <row r="366" spans="1:22" ht="21.75" customHeight="1">
      <c r="A366" s="1282" t="s">
        <v>514</v>
      </c>
      <c r="B366" s="1283"/>
      <c r="C366" s="1283"/>
      <c r="D366" s="1283"/>
      <c r="E366" s="1283"/>
      <c r="F366" s="1283"/>
      <c r="G366" s="1283"/>
      <c r="H366" s="1284"/>
      <c r="I366" s="1276" t="s">
        <v>1056</v>
      </c>
      <c r="J366" s="1283"/>
      <c r="K366" s="1206"/>
      <c r="L366" s="741"/>
      <c r="M366" s="1312"/>
      <c r="N366" s="1169"/>
      <c r="O366" s="741"/>
      <c r="P366" s="1627" t="s">
        <v>1083</v>
      </c>
      <c r="Q366" s="1625"/>
      <c r="R366" s="1628"/>
      <c r="S366" s="1206"/>
      <c r="T366" s="1625"/>
      <c r="U366" s="1625"/>
      <c r="V366" s="183"/>
    </row>
    <row r="367" spans="1:22" ht="21.75" customHeight="1">
      <c r="A367" s="1282" t="s">
        <v>515</v>
      </c>
      <c r="B367" s="1283"/>
      <c r="C367" s="1283"/>
      <c r="D367" s="1283"/>
      <c r="E367" s="1283"/>
      <c r="F367" s="1283"/>
      <c r="G367" s="1283"/>
      <c r="H367" s="1284"/>
      <c r="I367" s="1276" t="s">
        <v>516</v>
      </c>
      <c r="J367" s="1283"/>
      <c r="K367" s="1206"/>
      <c r="L367" s="741"/>
      <c r="M367" s="1312"/>
      <c r="N367" s="1169"/>
      <c r="O367" s="741"/>
      <c r="P367" s="1627" t="s">
        <v>517</v>
      </c>
      <c r="Q367" s="1625"/>
      <c r="R367" s="1628"/>
      <c r="S367" s="1206"/>
      <c r="T367" s="1625"/>
      <c r="U367" s="1625"/>
      <c r="V367" s="183"/>
    </row>
    <row r="368" spans="1:22" ht="21.75" customHeight="1">
      <c r="A368" s="188"/>
      <c r="B368" s="189"/>
      <c r="C368" s="1209" t="s">
        <v>1048</v>
      </c>
      <c r="D368" s="1209"/>
      <c r="E368" s="1209"/>
      <c r="F368" s="1209"/>
      <c r="G368" s="1209"/>
      <c r="H368" s="1213"/>
      <c r="I368" s="1208" t="s">
        <v>1049</v>
      </c>
      <c r="J368" s="1209"/>
      <c r="K368" s="1206"/>
      <c r="L368" s="741"/>
      <c r="M368" s="1312"/>
      <c r="N368" s="1169"/>
      <c r="O368" s="741"/>
      <c r="P368" s="1627" t="s">
        <v>1080</v>
      </c>
      <c r="Q368" s="1625"/>
      <c r="R368" s="1628"/>
      <c r="S368" s="1206"/>
      <c r="T368" s="1625"/>
      <c r="U368" s="1625"/>
      <c r="V368" s="183"/>
    </row>
    <row r="369" spans="1:22" ht="21.75" customHeight="1">
      <c r="A369" s="140" t="s">
        <v>1050</v>
      </c>
      <c r="B369" s="178" t="s">
        <v>1051</v>
      </c>
      <c r="C369" s="1209" t="s">
        <v>1052</v>
      </c>
      <c r="D369" s="1209"/>
      <c r="E369" s="1209"/>
      <c r="F369" s="1209"/>
      <c r="G369" s="1209"/>
      <c r="H369" s="1213"/>
      <c r="I369" s="1208" t="s">
        <v>1053</v>
      </c>
      <c r="J369" s="1209"/>
      <c r="K369" s="1206"/>
      <c r="L369" s="741"/>
      <c r="M369" s="1312"/>
      <c r="N369" s="1169"/>
      <c r="O369" s="741"/>
      <c r="P369" s="1627" t="s">
        <v>1083</v>
      </c>
      <c r="Q369" s="1625"/>
      <c r="R369" s="1628"/>
      <c r="S369" s="1206"/>
      <c r="T369" s="1625"/>
      <c r="U369" s="1625"/>
      <c r="V369" s="183"/>
    </row>
    <row r="370" spans="1:22" ht="21.75" customHeight="1">
      <c r="A370" s="190" t="s">
        <v>892</v>
      </c>
      <c r="B370" s="178" t="s">
        <v>1054</v>
      </c>
      <c r="C370" s="1209" t="s">
        <v>1055</v>
      </c>
      <c r="D370" s="1209"/>
      <c r="E370" s="1209"/>
      <c r="F370" s="1209"/>
      <c r="G370" s="1209"/>
      <c r="H370" s="1213"/>
      <c r="I370" s="1208" t="s">
        <v>1056</v>
      </c>
      <c r="J370" s="1209"/>
      <c r="K370" s="1206"/>
      <c r="L370" s="741"/>
      <c r="M370" s="1312"/>
      <c r="N370" s="1169"/>
      <c r="O370" s="741"/>
      <c r="P370" s="1627" t="s">
        <v>1083</v>
      </c>
      <c r="Q370" s="1625"/>
      <c r="R370" s="1628"/>
      <c r="S370" s="1176" t="s">
        <v>1126</v>
      </c>
      <c r="T370" s="1177"/>
      <c r="U370" s="1177"/>
      <c r="V370" s="528"/>
    </row>
    <row r="371" spans="1:22" ht="21.75" customHeight="1">
      <c r="A371" s="140" t="s">
        <v>1057</v>
      </c>
      <c r="B371" s="178" t="s">
        <v>933</v>
      </c>
      <c r="C371" s="1209" t="s">
        <v>1058</v>
      </c>
      <c r="D371" s="1209"/>
      <c r="E371" s="1209"/>
      <c r="F371" s="1209"/>
      <c r="G371" s="1209"/>
      <c r="H371" s="1213"/>
      <c r="I371" s="1208" t="s">
        <v>1059</v>
      </c>
      <c r="J371" s="1209"/>
      <c r="K371" s="1206"/>
      <c r="L371" s="741"/>
      <c r="M371" s="1312"/>
      <c r="N371" s="1169"/>
      <c r="O371" s="741"/>
      <c r="P371" s="1627" t="s">
        <v>1084</v>
      </c>
      <c r="Q371" s="1625"/>
      <c r="R371" s="1628"/>
      <c r="S371" s="1176" t="s">
        <v>561</v>
      </c>
      <c r="T371" s="1177"/>
      <c r="U371" s="1177"/>
      <c r="V371" s="528"/>
    </row>
    <row r="372" spans="1:22" ht="21.75" customHeight="1">
      <c r="A372" s="140" t="s">
        <v>1060</v>
      </c>
      <c r="B372" s="178" t="s">
        <v>1061</v>
      </c>
      <c r="C372" s="1209" t="s">
        <v>1062</v>
      </c>
      <c r="D372" s="1209"/>
      <c r="E372" s="1209"/>
      <c r="F372" s="1209"/>
      <c r="G372" s="1209"/>
      <c r="H372" s="1213"/>
      <c r="I372" s="1208" t="s">
        <v>1123</v>
      </c>
      <c r="J372" s="1209"/>
      <c r="K372" s="1206"/>
      <c r="L372" s="741"/>
      <c r="M372" s="1312"/>
      <c r="N372" s="1169"/>
      <c r="O372" s="741"/>
      <c r="P372" s="1627" t="s">
        <v>1120</v>
      </c>
      <c r="Q372" s="1625"/>
      <c r="R372" s="1628"/>
      <c r="S372" s="1188">
        <v>4.9</v>
      </c>
      <c r="T372" s="1624"/>
      <c r="U372" s="1624"/>
      <c r="V372" s="528" t="s">
        <v>894</v>
      </c>
    </row>
    <row r="373" spans="1:22" ht="21.75" customHeight="1">
      <c r="A373" s="140" t="s">
        <v>1121</v>
      </c>
      <c r="B373" s="178" t="s">
        <v>1063</v>
      </c>
      <c r="C373" s="1209" t="s">
        <v>1064</v>
      </c>
      <c r="D373" s="1209"/>
      <c r="E373" s="1209"/>
      <c r="F373" s="1209"/>
      <c r="G373" s="1209"/>
      <c r="H373" s="1213"/>
      <c r="I373" s="1208" t="s">
        <v>1124</v>
      </c>
      <c r="J373" s="1209"/>
      <c r="K373" s="1206"/>
      <c r="L373" s="741"/>
      <c r="M373" s="1312"/>
      <c r="N373" s="1169"/>
      <c r="O373" s="741"/>
      <c r="P373" s="1627" t="s">
        <v>1120</v>
      </c>
      <c r="Q373" s="1625"/>
      <c r="R373" s="1628"/>
      <c r="S373" s="1176" t="s">
        <v>563</v>
      </c>
      <c r="T373" s="1177"/>
      <c r="U373" s="1177"/>
      <c r="V373" s="528"/>
    </row>
    <row r="374" spans="1:22" ht="21.75" customHeight="1">
      <c r="A374" s="191"/>
      <c r="B374" s="180"/>
      <c r="C374" s="1209" t="s">
        <v>1065</v>
      </c>
      <c r="D374" s="1209"/>
      <c r="E374" s="1209"/>
      <c r="F374" s="1209"/>
      <c r="G374" s="1209"/>
      <c r="H374" s="1213"/>
      <c r="I374" s="1208" t="s">
        <v>1066</v>
      </c>
      <c r="J374" s="1209"/>
      <c r="K374" s="1206"/>
      <c r="L374" s="741"/>
      <c r="M374" s="1312"/>
      <c r="N374" s="1169"/>
      <c r="O374" s="741"/>
      <c r="P374" s="1627" t="s">
        <v>1067</v>
      </c>
      <c r="Q374" s="1625"/>
      <c r="R374" s="1628"/>
      <c r="S374" s="1206"/>
      <c r="T374" s="1625"/>
      <c r="U374" s="1625"/>
      <c r="V374" s="183"/>
    </row>
    <row r="375" spans="1:22" ht="21.75" customHeight="1">
      <c r="A375" s="1212" t="s">
        <v>1068</v>
      </c>
      <c r="B375" s="1209"/>
      <c r="C375" s="1209"/>
      <c r="D375" s="1209"/>
      <c r="E375" s="1209"/>
      <c r="F375" s="1209"/>
      <c r="G375" s="1209"/>
      <c r="H375" s="1213"/>
      <c r="I375" s="1208" t="s">
        <v>1069</v>
      </c>
      <c r="J375" s="1209"/>
      <c r="K375" s="1206"/>
      <c r="L375" s="741"/>
      <c r="M375" s="1312"/>
      <c r="N375" s="1169"/>
      <c r="O375" s="741"/>
      <c r="P375" s="1627" t="s">
        <v>1070</v>
      </c>
      <c r="Q375" s="1625"/>
      <c r="R375" s="1628"/>
      <c r="S375" s="1206"/>
      <c r="T375" s="1625"/>
      <c r="U375" s="1625"/>
      <c r="V375" s="183"/>
    </row>
    <row r="376" spans="1:22" ht="21.75" customHeight="1">
      <c r="A376" s="1291" t="s">
        <v>1187</v>
      </c>
      <c r="B376" s="1292"/>
      <c r="C376" s="1224" t="s">
        <v>1132</v>
      </c>
      <c r="D376" s="1225"/>
      <c r="E376" s="1225"/>
      <c r="F376" s="1225"/>
      <c r="G376" s="1225"/>
      <c r="H376" s="1225"/>
      <c r="I376" s="1208" t="s">
        <v>1066</v>
      </c>
      <c r="J376" s="1209"/>
      <c r="K376" s="1206"/>
      <c r="L376" s="741"/>
      <c r="M376" s="1312"/>
      <c r="N376" s="1169"/>
      <c r="O376" s="741"/>
      <c r="P376" s="1190"/>
      <c r="Q376" s="1190"/>
      <c r="R376" s="1190"/>
      <c r="S376" s="1176" t="s">
        <v>308</v>
      </c>
      <c r="T376" s="1177"/>
      <c r="U376" s="1177"/>
      <c r="V376" s="183"/>
    </row>
    <row r="377" spans="1:22" ht="21.75" customHeight="1">
      <c r="A377" s="1293"/>
      <c r="B377" s="1294"/>
      <c r="C377" s="1224" t="s">
        <v>644</v>
      </c>
      <c r="D377" s="1225"/>
      <c r="E377" s="1225"/>
      <c r="F377" s="1225"/>
      <c r="G377" s="1225"/>
      <c r="H377" s="1225"/>
      <c r="I377" s="1208" t="s">
        <v>1071</v>
      </c>
      <c r="J377" s="1209"/>
      <c r="K377" s="1206"/>
      <c r="L377" s="741"/>
      <c r="M377" s="1312"/>
      <c r="N377" s="1169"/>
      <c r="O377" s="741"/>
      <c r="P377" s="1190"/>
      <c r="Q377" s="1190"/>
      <c r="R377" s="1190"/>
      <c r="S377" s="1629">
        <v>1500</v>
      </c>
      <c r="T377" s="1630"/>
      <c r="U377" s="1630"/>
      <c r="V377" s="183" t="s">
        <v>894</v>
      </c>
    </row>
    <row r="378" spans="1:22" ht="21.75" customHeight="1">
      <c r="A378" s="1295"/>
      <c r="B378" s="1296"/>
      <c r="C378" s="1224" t="s">
        <v>1133</v>
      </c>
      <c r="D378" s="1225"/>
      <c r="E378" s="1225"/>
      <c r="F378" s="1225"/>
      <c r="G378" s="1225"/>
      <c r="H378" s="1225"/>
      <c r="I378" s="1208" t="s">
        <v>1066</v>
      </c>
      <c r="J378" s="1209"/>
      <c r="K378" s="1206"/>
      <c r="L378" s="741"/>
      <c r="M378" s="1312"/>
      <c r="N378" s="1169"/>
      <c r="O378" s="741"/>
      <c r="P378" s="1190"/>
      <c r="Q378" s="1190"/>
      <c r="R378" s="1190"/>
      <c r="S378" s="1176">
        <v>20</v>
      </c>
      <c r="T378" s="1177"/>
      <c r="U378" s="1177"/>
      <c r="V378" s="183" t="s">
        <v>309</v>
      </c>
    </row>
    <row r="379" spans="1:22" ht="21.75" customHeight="1">
      <c r="A379" s="1212" t="s">
        <v>697</v>
      </c>
      <c r="B379" s="1209"/>
      <c r="C379" s="1209"/>
      <c r="D379" s="1209"/>
      <c r="E379" s="1209"/>
      <c r="F379" s="1209"/>
      <c r="G379" s="1209"/>
      <c r="H379" s="1213"/>
      <c r="I379" s="1208" t="s">
        <v>1125</v>
      </c>
      <c r="J379" s="1209"/>
      <c r="K379" s="1206"/>
      <c r="L379" s="741"/>
      <c r="M379" s="1312"/>
      <c r="N379" s="1169"/>
      <c r="O379" s="741"/>
      <c r="P379" s="1627" t="s">
        <v>1120</v>
      </c>
      <c r="Q379" s="1625"/>
      <c r="R379" s="1628"/>
      <c r="S379" s="1206"/>
      <c r="T379" s="1625"/>
      <c r="U379" s="1625"/>
      <c r="V379" s="183"/>
    </row>
    <row r="380" spans="1:22" ht="21.75" customHeight="1" thickBot="1">
      <c r="A380" s="1215" t="s">
        <v>1072</v>
      </c>
      <c r="B380" s="1192"/>
      <c r="C380" s="1192"/>
      <c r="D380" s="1192"/>
      <c r="E380" s="1192"/>
      <c r="F380" s="1192"/>
      <c r="G380" s="1192"/>
      <c r="H380" s="1193"/>
      <c r="I380" s="1216" t="s">
        <v>1073</v>
      </c>
      <c r="J380" s="1192"/>
      <c r="K380" s="1217"/>
      <c r="L380" s="1635"/>
      <c r="M380" s="1636"/>
      <c r="N380" s="1637"/>
      <c r="O380" s="1635"/>
      <c r="P380" s="1638" t="s">
        <v>1074</v>
      </c>
      <c r="Q380" s="938"/>
      <c r="R380" s="917"/>
      <c r="S380" s="1217"/>
      <c r="T380" s="938"/>
      <c r="U380" s="938"/>
      <c r="V380" s="192"/>
    </row>
    <row r="381" spans="1:22" s="193" customFormat="1" ht="21.75" customHeight="1" thickBot="1">
      <c r="A381" s="1219" t="s">
        <v>1075</v>
      </c>
      <c r="B381" s="1220"/>
      <c r="C381" s="1220"/>
      <c r="D381" s="1220"/>
      <c r="E381" s="1220"/>
      <c r="F381" s="1531"/>
      <c r="G381" s="170"/>
      <c r="H381" s="171"/>
      <c r="I381" s="1220" t="s">
        <v>679</v>
      </c>
      <c r="J381" s="1220"/>
      <c r="K381" s="530"/>
      <c r="L381" s="524" t="s">
        <v>968</v>
      </c>
      <c r="M381" s="529"/>
      <c r="N381" s="539"/>
      <c r="O381" s="1214" t="s">
        <v>315</v>
      </c>
      <c r="P381" s="1214"/>
      <c r="Q381" s="523"/>
      <c r="R381" s="523"/>
      <c r="S381" s="524" t="s">
        <v>969</v>
      </c>
      <c r="T381" s="171"/>
      <c r="U381" s="171"/>
      <c r="V381" s="407"/>
    </row>
    <row r="382" spans="1:22" ht="21.75" customHeight="1" thickBot="1">
      <c r="A382" s="1219" t="s">
        <v>1076</v>
      </c>
      <c r="B382" s="1126"/>
      <c r="C382" s="1126"/>
      <c r="D382" s="1126"/>
      <c r="E382" s="1126"/>
      <c r="F382" s="1133"/>
      <c r="G382" s="1632"/>
      <c r="H382" s="1633"/>
      <c r="I382" s="1633"/>
      <c r="J382" s="1633"/>
      <c r="K382" s="1633"/>
      <c r="L382" s="1633"/>
      <c r="M382" s="1633"/>
      <c r="N382" s="1633"/>
      <c r="O382" s="1633"/>
      <c r="P382" s="1633"/>
      <c r="Q382" s="1633"/>
      <c r="R382" s="1633"/>
      <c r="S382" s="1633"/>
      <c r="T382" s="1633"/>
      <c r="U382" s="1633"/>
      <c r="V382" s="1634"/>
    </row>
    <row r="383" spans="1:22" ht="21.75" customHeight="1" thickBot="1">
      <c r="A383" s="1180" t="s">
        <v>1077</v>
      </c>
      <c r="B383" s="1151"/>
      <c r="C383" s="1151"/>
      <c r="D383" s="1151"/>
      <c r="E383" s="1151"/>
      <c r="F383" s="1151"/>
      <c r="G383" s="1239" t="str">
        <f>'基本事項記入ｼｰﾄ'!$C$31</f>
        <v>○○　○○　  印</v>
      </c>
      <c r="H383" s="1239"/>
      <c r="I383" s="1239"/>
      <c r="J383" s="1239"/>
      <c r="K383" s="1239"/>
      <c r="L383" s="1239"/>
      <c r="M383" s="1240" t="s">
        <v>858</v>
      </c>
      <c r="N383" s="1240"/>
      <c r="O383" s="1240"/>
      <c r="P383" s="1240"/>
      <c r="Q383" s="1239" t="str">
        <f>'基本事項記入ｼｰﾄ'!$C$32</f>
        <v>○○　○○○　　　印</v>
      </c>
      <c r="R383" s="1153"/>
      <c r="S383" s="1153"/>
      <c r="T383" s="1153"/>
      <c r="U383" s="1153"/>
      <c r="V383" s="1244"/>
    </row>
    <row r="384" spans="1:22" ht="21.75" customHeight="1">
      <c r="A384" s="193"/>
      <c r="B384" s="1189" t="s">
        <v>1078</v>
      </c>
      <c r="C384" s="1189"/>
      <c r="D384" s="1189"/>
      <c r="E384" s="1189"/>
      <c r="F384" s="1189"/>
      <c r="G384" s="1189"/>
      <c r="H384" s="1189"/>
      <c r="I384" s="1189"/>
      <c r="J384" s="1189"/>
      <c r="K384" s="1189"/>
      <c r="L384" s="1189"/>
      <c r="M384" s="1189"/>
      <c r="N384" s="1189"/>
      <c r="O384" s="1189"/>
      <c r="P384" s="1189"/>
      <c r="Q384" s="1189"/>
      <c r="R384" s="1189"/>
      <c r="S384" s="1189"/>
      <c r="T384" s="1189"/>
      <c r="U384" s="1189"/>
      <c r="V384" s="1189"/>
    </row>
    <row r="385" ht="18" customHeight="1"/>
    <row r="386" ht="13.5">
      <c r="T386" t="s">
        <v>485</v>
      </c>
    </row>
    <row r="387" spans="3:22" ht="21.75" customHeight="1">
      <c r="C387" s="1116" t="s">
        <v>486</v>
      </c>
      <c r="D387" s="1172"/>
      <c r="E387" s="1172"/>
      <c r="F387" s="1172"/>
      <c r="G387" s="1172"/>
      <c r="H387" s="1172"/>
      <c r="I387" s="1172"/>
      <c r="J387" s="1172"/>
      <c r="K387" s="1172"/>
      <c r="L387" s="1172"/>
      <c r="M387" s="1172"/>
      <c r="N387" s="1172"/>
      <c r="O387" s="1172"/>
      <c r="P387" s="1172"/>
      <c r="Q387" s="1172"/>
      <c r="R387" s="1172"/>
      <c r="S387" s="1172"/>
      <c r="T387" s="117"/>
      <c r="U387" s="117"/>
      <c r="V387" s="117"/>
    </row>
    <row r="388" spans="3:22" ht="21.75" customHeight="1">
      <c r="C388" s="87"/>
      <c r="D388" s="88"/>
      <c r="E388" s="88"/>
      <c r="F388" s="88"/>
      <c r="G388" s="88"/>
      <c r="H388" s="88"/>
      <c r="I388" s="88"/>
      <c r="J388" s="88"/>
      <c r="K388" s="88"/>
      <c r="L388" s="88"/>
      <c r="M388" s="88"/>
      <c r="N388" s="88"/>
      <c r="O388" s="88"/>
      <c r="P388" s="88"/>
      <c r="Q388" s="88"/>
      <c r="R388" s="88"/>
      <c r="S388" s="88"/>
      <c r="T388" s="117"/>
      <c r="U388" s="117"/>
      <c r="V388" s="117"/>
    </row>
    <row r="389" ht="21.75" customHeight="1"/>
    <row r="390" spans="1:22" ht="21.75" customHeight="1" thickBot="1">
      <c r="A390" s="1228"/>
      <c r="B390" s="1228"/>
      <c r="C390" s="1228"/>
      <c r="D390" s="1228"/>
      <c r="E390" s="1228"/>
      <c r="F390" s="1229"/>
      <c r="G390" s="1228"/>
      <c r="H390" s="1228"/>
      <c r="I390" s="1228"/>
      <c r="J390" s="1228"/>
      <c r="K390" s="1228"/>
      <c r="L390" s="1228"/>
      <c r="M390" s="1228"/>
      <c r="N390" s="1228"/>
      <c r="O390" s="168"/>
      <c r="P390" s="1228"/>
      <c r="Q390" s="1228"/>
      <c r="R390" s="1228"/>
      <c r="S390" s="1228"/>
      <c r="T390" s="1228"/>
      <c r="U390" s="1228"/>
      <c r="V390" s="1228"/>
    </row>
    <row r="391" spans="1:22" ht="21.75" customHeight="1" thickBot="1">
      <c r="A391" s="1230" t="s">
        <v>825</v>
      </c>
      <c r="B391" s="1231"/>
      <c r="C391" s="1231"/>
      <c r="D391" s="1231"/>
      <c r="E391" s="1232"/>
      <c r="F391" s="1219" t="str">
        <f>'基本事項記入ｼｰﾄ'!$C$29</f>
        <v>**</v>
      </c>
      <c r="G391" s="1220"/>
      <c r="H391" s="1235"/>
      <c r="I391" s="1219" t="s">
        <v>975</v>
      </c>
      <c r="J391" s="1235"/>
      <c r="K391" s="1219" t="str">
        <f>'基本事項記入ｼｰﾄ'!$C$11</f>
        <v>△△　△△</v>
      </c>
      <c r="L391" s="1220"/>
      <c r="M391" s="1220"/>
      <c r="N391" s="1220"/>
      <c r="O391" s="1220"/>
      <c r="P391" s="1220"/>
      <c r="Q391" s="1220"/>
      <c r="R391" s="1220"/>
      <c r="S391" s="1220"/>
      <c r="T391" s="1220"/>
      <c r="U391" s="1220"/>
      <c r="V391" s="1235"/>
    </row>
    <row r="392" spans="1:22" ht="21.75" customHeight="1">
      <c r="A392" s="1250" t="s">
        <v>976</v>
      </c>
      <c r="B392" s="1241"/>
      <c r="C392" s="1241"/>
      <c r="D392" s="1241"/>
      <c r="E392" s="1241"/>
      <c r="F392" s="170"/>
      <c r="G392" s="171" t="s">
        <v>977</v>
      </c>
      <c r="H392" s="531" t="str">
        <f>'基本事項記入ｼｰﾄ'!$C$34</f>
        <v>**</v>
      </c>
      <c r="I392" s="1241" t="s">
        <v>822</v>
      </c>
      <c r="J392" s="1241"/>
      <c r="K392" s="1242" t="s">
        <v>1142</v>
      </c>
      <c r="L392" s="1243"/>
      <c r="M392" s="296"/>
      <c r="N392" s="172" t="s">
        <v>978</v>
      </c>
      <c r="O392" s="173"/>
      <c r="P392" s="1693" t="s">
        <v>1025</v>
      </c>
      <c r="Q392" s="1693"/>
      <c r="R392" s="1693"/>
      <c r="S392" s="1693"/>
      <c r="T392" s="1693"/>
      <c r="U392" s="1693"/>
      <c r="V392" s="1694"/>
    </row>
    <row r="393" spans="1:22" ht="21.75" customHeight="1">
      <c r="A393" s="1212" t="s">
        <v>979</v>
      </c>
      <c r="B393" s="1209"/>
      <c r="C393" s="1209"/>
      <c r="D393" s="1209"/>
      <c r="E393" s="1209"/>
      <c r="F393" s="1209"/>
      <c r="G393" s="1209"/>
      <c r="H393" s="1209"/>
      <c r="I393" s="1213"/>
      <c r="J393" s="174" t="s">
        <v>980</v>
      </c>
      <c r="K393" s="1191" t="s">
        <v>981</v>
      </c>
      <c r="L393" s="1191"/>
      <c r="M393" s="1191"/>
      <c r="N393" s="1191"/>
      <c r="O393" s="1191"/>
      <c r="P393" s="1209">
        <v>50</v>
      </c>
      <c r="Q393" s="1209"/>
      <c r="R393" s="1209"/>
      <c r="S393" s="1209"/>
      <c r="T393" s="1209"/>
      <c r="U393" s="1213"/>
      <c r="V393" s="175" t="s">
        <v>982</v>
      </c>
    </row>
    <row r="394" spans="1:22" ht="21.75" customHeight="1">
      <c r="A394" s="1673" t="s">
        <v>983</v>
      </c>
      <c r="B394" s="1674"/>
      <c r="C394" s="1674"/>
      <c r="D394" s="1674"/>
      <c r="E394" s="1674"/>
      <c r="F394" s="1675"/>
      <c r="G394" s="1676"/>
      <c r="H394" s="1676"/>
      <c r="I394" s="1676"/>
      <c r="J394" s="1676"/>
      <c r="K394" s="1676"/>
      <c r="L394" s="1676"/>
      <c r="M394" s="1676"/>
      <c r="N394" s="1677"/>
      <c r="O394" s="1675" t="s">
        <v>984</v>
      </c>
      <c r="P394" s="1678"/>
      <c r="Q394" s="1679"/>
      <c r="R394" s="1692"/>
      <c r="S394" s="1678"/>
      <c r="T394" s="1678"/>
      <c r="U394" s="1678"/>
      <c r="V394" s="1681"/>
    </row>
    <row r="395" spans="1:22" ht="21.75" customHeight="1" thickBot="1">
      <c r="A395" s="1682" t="s">
        <v>487</v>
      </c>
      <c r="B395" s="1683"/>
      <c r="C395" s="1683"/>
      <c r="D395" s="1683"/>
      <c r="E395" s="1683"/>
      <c r="F395" s="1684" t="s">
        <v>488</v>
      </c>
      <c r="G395" s="1685"/>
      <c r="H395" s="1685"/>
      <c r="I395" s="1685"/>
      <c r="J395" s="1685"/>
      <c r="K395" s="1686" t="s">
        <v>489</v>
      </c>
      <c r="L395" s="1686"/>
      <c r="M395" s="1511"/>
      <c r="N395" s="1511"/>
      <c r="O395" s="1511"/>
      <c r="P395" s="1511"/>
      <c r="Q395" s="1687" t="s">
        <v>490</v>
      </c>
      <c r="R395" s="1687"/>
      <c r="S395" s="1687"/>
      <c r="T395" s="1687"/>
      <c r="U395" s="1687"/>
      <c r="V395" s="1688"/>
    </row>
    <row r="396" spans="1:22" ht="21.75" customHeight="1" thickTop="1">
      <c r="A396" s="1672" t="s">
        <v>491</v>
      </c>
      <c r="B396" s="786"/>
      <c r="C396" s="786"/>
      <c r="D396" s="786"/>
      <c r="E396" s="786"/>
      <c r="F396" s="786"/>
      <c r="G396" s="786"/>
      <c r="H396" s="786"/>
      <c r="I396" s="786"/>
      <c r="J396" s="786"/>
      <c r="K396" s="787"/>
      <c r="L396" s="1429" t="s">
        <v>986</v>
      </c>
      <c r="M396" s="786"/>
      <c r="N396" s="786"/>
      <c r="O396" s="786"/>
      <c r="P396" s="786"/>
      <c r="Q396" s="786"/>
      <c r="R396" s="786"/>
      <c r="S396" s="786"/>
      <c r="T396" s="786"/>
      <c r="U396" s="786"/>
      <c r="V396" s="1430"/>
    </row>
    <row r="397" spans="1:22" ht="21.75" customHeight="1">
      <c r="A397" s="1557" t="s">
        <v>991</v>
      </c>
      <c r="B397" s="741"/>
      <c r="C397" s="1312" t="s">
        <v>987</v>
      </c>
      <c r="D397" s="741"/>
      <c r="E397" s="1209" t="s">
        <v>492</v>
      </c>
      <c r="F397" s="1213"/>
      <c r="G397" s="1206" t="s">
        <v>991</v>
      </c>
      <c r="H397" s="741"/>
      <c r="I397" s="1312" t="s">
        <v>987</v>
      </c>
      <c r="J397" s="741"/>
      <c r="K397" s="194" t="s">
        <v>492</v>
      </c>
      <c r="L397" s="195" t="s">
        <v>991</v>
      </c>
      <c r="M397" s="1206" t="s">
        <v>492</v>
      </c>
      <c r="N397" s="1207"/>
      <c r="O397" s="1206" t="s">
        <v>493</v>
      </c>
      <c r="P397" s="1207"/>
      <c r="Q397" s="1206" t="s">
        <v>991</v>
      </c>
      <c r="R397" s="741"/>
      <c r="S397" s="1312" t="s">
        <v>492</v>
      </c>
      <c r="T397" s="741"/>
      <c r="U397" s="1206" t="s">
        <v>493</v>
      </c>
      <c r="V397" s="1631"/>
    </row>
    <row r="398" spans="1:22" ht="21.75" customHeight="1">
      <c r="A398" s="1671"/>
      <c r="B398" s="1635"/>
      <c r="C398" s="520" t="s">
        <v>994</v>
      </c>
      <c r="D398" s="519"/>
      <c r="E398" s="1448"/>
      <c r="F398" s="1448"/>
      <c r="G398" s="1217" t="s">
        <v>494</v>
      </c>
      <c r="H398" s="1218"/>
      <c r="I398" s="1213" t="s">
        <v>999</v>
      </c>
      <c r="J398" s="1208"/>
      <c r="K398" s="462"/>
      <c r="L398" s="147" t="s">
        <v>1112</v>
      </c>
      <c r="M398" s="1324"/>
      <c r="N398" s="1325"/>
      <c r="O398" s="1206"/>
      <c r="P398" s="1207"/>
      <c r="Q398" s="1206"/>
      <c r="R398" s="741"/>
      <c r="S398" s="1312"/>
      <c r="T398" s="741"/>
      <c r="U398" s="1206"/>
      <c r="V398" s="1631"/>
    </row>
    <row r="399" spans="1:22" ht="21.75" customHeight="1">
      <c r="A399" s="1266" t="s">
        <v>494</v>
      </c>
      <c r="B399" s="863"/>
      <c r="C399" s="520" t="s">
        <v>996</v>
      </c>
      <c r="D399" s="519"/>
      <c r="E399" s="1448"/>
      <c r="F399" s="1268"/>
      <c r="G399" s="1575" t="s">
        <v>495</v>
      </c>
      <c r="H399" s="1267"/>
      <c r="I399" s="1269" t="s">
        <v>655</v>
      </c>
      <c r="J399" s="1208"/>
      <c r="K399" s="462"/>
      <c r="L399" s="147" t="s">
        <v>496</v>
      </c>
      <c r="M399" s="1324"/>
      <c r="N399" s="1325"/>
      <c r="O399" s="1663"/>
      <c r="P399" s="1691"/>
      <c r="Q399" s="1206"/>
      <c r="R399" s="741"/>
      <c r="S399" s="1312"/>
      <c r="T399" s="741"/>
      <c r="U399" s="1206"/>
      <c r="V399" s="1631"/>
    </row>
    <row r="400" spans="1:22" ht="21.75" customHeight="1">
      <c r="A400" s="1266"/>
      <c r="B400" s="863"/>
      <c r="C400" s="520" t="s">
        <v>997</v>
      </c>
      <c r="D400" s="519"/>
      <c r="E400" s="1448"/>
      <c r="F400" s="1448"/>
      <c r="G400" s="1272" t="s">
        <v>497</v>
      </c>
      <c r="H400" s="1274"/>
      <c r="I400" s="1213"/>
      <c r="J400" s="1208"/>
      <c r="K400" s="196"/>
      <c r="L400" s="147" t="s">
        <v>498</v>
      </c>
      <c r="M400" s="1324"/>
      <c r="N400" s="1325"/>
      <c r="O400" s="1663"/>
      <c r="P400" s="1691"/>
      <c r="Q400" s="1206" t="s">
        <v>499</v>
      </c>
      <c r="R400" s="741"/>
      <c r="S400" s="1667"/>
      <c r="T400" s="1668"/>
      <c r="U400" s="1669"/>
      <c r="V400" s="1670"/>
    </row>
    <row r="401" spans="1:22" ht="21.75" customHeight="1">
      <c r="A401" s="1266" t="s">
        <v>495</v>
      </c>
      <c r="B401" s="863"/>
      <c r="C401" s="520" t="s">
        <v>998</v>
      </c>
      <c r="D401" s="519"/>
      <c r="E401" s="1448"/>
      <c r="F401" s="1448"/>
      <c r="G401" s="1575" t="s">
        <v>500</v>
      </c>
      <c r="H401" s="1267"/>
      <c r="I401" s="1284" t="s">
        <v>501</v>
      </c>
      <c r="J401" s="1276"/>
      <c r="K401" s="536"/>
      <c r="L401" s="147" t="s">
        <v>502</v>
      </c>
      <c r="M401" s="1324"/>
      <c r="N401" s="1325"/>
      <c r="O401" s="1663"/>
      <c r="P401" s="1691"/>
      <c r="Q401" s="1206" t="s">
        <v>503</v>
      </c>
      <c r="R401" s="741"/>
      <c r="S401" s="1667"/>
      <c r="T401" s="1668"/>
      <c r="U401" s="1669"/>
      <c r="V401" s="1670"/>
    </row>
    <row r="402" spans="1:22" ht="21.75" customHeight="1">
      <c r="A402" s="1266"/>
      <c r="B402" s="863"/>
      <c r="C402" s="1224" t="s">
        <v>642</v>
      </c>
      <c r="D402" s="1258"/>
      <c r="E402" s="1448"/>
      <c r="F402" s="1268"/>
      <c r="G402" s="1575" t="s">
        <v>504</v>
      </c>
      <c r="H402" s="1267"/>
      <c r="I402" s="1269"/>
      <c r="J402" s="1208"/>
      <c r="K402" s="196"/>
      <c r="L402" s="147" t="s">
        <v>505</v>
      </c>
      <c r="M402" s="1324"/>
      <c r="N402" s="1325"/>
      <c r="O402" s="1663"/>
      <c r="P402" s="1691"/>
      <c r="Q402" s="1665" t="s">
        <v>506</v>
      </c>
      <c r="R402" s="1666"/>
      <c r="S402" s="1658"/>
      <c r="T402" s="1659"/>
      <c r="U402" s="1663"/>
      <c r="V402" s="1664"/>
    </row>
    <row r="403" spans="1:22" ht="21.75" customHeight="1">
      <c r="A403" s="1266" t="s">
        <v>497</v>
      </c>
      <c r="B403" s="863"/>
      <c r="C403" s="1224"/>
      <c r="D403" s="1258"/>
      <c r="E403" s="1448"/>
      <c r="F403" s="1268"/>
      <c r="G403" s="1575" t="s">
        <v>495</v>
      </c>
      <c r="H403" s="1267"/>
      <c r="I403" s="1269"/>
      <c r="J403" s="1208"/>
      <c r="K403" s="196"/>
      <c r="L403" s="147" t="s">
        <v>507</v>
      </c>
      <c r="M403" s="1324"/>
      <c r="N403" s="1325"/>
      <c r="O403" s="1663"/>
      <c r="P403" s="1691"/>
      <c r="Q403" s="1665" t="s">
        <v>508</v>
      </c>
      <c r="R403" s="1666"/>
      <c r="S403" s="1658"/>
      <c r="T403" s="1659"/>
      <c r="U403" s="1663"/>
      <c r="V403" s="1664"/>
    </row>
    <row r="404" spans="1:22" ht="21.75" customHeight="1">
      <c r="A404" s="1266"/>
      <c r="B404" s="863"/>
      <c r="C404" s="1213" t="s">
        <v>576</v>
      </c>
      <c r="D404" s="1628"/>
      <c r="E404" s="1448"/>
      <c r="F404" s="1448"/>
      <c r="G404" s="1272" t="s">
        <v>497</v>
      </c>
      <c r="H404" s="1274"/>
      <c r="I404" s="1213"/>
      <c r="J404" s="1208"/>
      <c r="K404" s="196"/>
      <c r="L404" s="147" t="s">
        <v>999</v>
      </c>
      <c r="M404" s="1324"/>
      <c r="N404" s="1325"/>
      <c r="O404" s="1663"/>
      <c r="P404" s="1691"/>
      <c r="Q404" s="1206" t="s">
        <v>509</v>
      </c>
      <c r="R404" s="741"/>
      <c r="S404" s="1312"/>
      <c r="T404" s="741"/>
      <c r="U404" s="1206"/>
      <c r="V404" s="1631"/>
    </row>
    <row r="405" spans="1:22" ht="21.75" customHeight="1" thickBot="1">
      <c r="A405" s="1277"/>
      <c r="B405" s="893"/>
      <c r="C405" s="1182" t="s">
        <v>577</v>
      </c>
      <c r="D405" s="1641"/>
      <c r="E405" s="1651"/>
      <c r="F405" s="1651"/>
      <c r="G405" s="1183" t="s">
        <v>1002</v>
      </c>
      <c r="H405" s="1184"/>
      <c r="I405" s="1626"/>
      <c r="J405" s="1641"/>
      <c r="K405" s="463">
        <f>E398+E399+E400+E401+E402+E403+E404+E405+K398+K401</f>
        <v>0</v>
      </c>
      <c r="L405" s="176" t="s">
        <v>501</v>
      </c>
      <c r="M405" s="1652"/>
      <c r="N405" s="1653"/>
      <c r="O405" s="1689"/>
      <c r="P405" s="1690"/>
      <c r="Q405" s="1183" t="s">
        <v>1002</v>
      </c>
      <c r="R405" s="1639"/>
      <c r="S405" s="1656">
        <f>M398+M399+M400+M401+M402+M403+M404+M405+S402+S403</f>
        <v>0</v>
      </c>
      <c r="T405" s="1657"/>
      <c r="U405" s="1303">
        <f>O398+O399+O400+O401+O402+O403+O404+O405+U402+U403</f>
        <v>0</v>
      </c>
      <c r="V405" s="1649"/>
    </row>
    <row r="406" spans="1:22" ht="21.75" customHeight="1" thickTop="1">
      <c r="A406" s="1270"/>
      <c r="B406" s="1271"/>
      <c r="C406" s="1272" t="s">
        <v>1038</v>
      </c>
      <c r="D406" s="1273"/>
      <c r="E406" s="1273"/>
      <c r="F406" s="1274"/>
      <c r="G406" s="1272" t="s">
        <v>1039</v>
      </c>
      <c r="H406" s="1275"/>
      <c r="I406" s="1275"/>
      <c r="J406" s="1276"/>
      <c r="K406" s="1428" t="s">
        <v>1040</v>
      </c>
      <c r="L406" s="1650"/>
      <c r="M406" s="179"/>
      <c r="N406" s="177" t="s">
        <v>1041</v>
      </c>
      <c r="O406" s="177"/>
      <c r="P406" s="1428" t="s">
        <v>1042</v>
      </c>
      <c r="Q406" s="786"/>
      <c r="R406" s="1447"/>
      <c r="S406" s="1428" t="s">
        <v>1043</v>
      </c>
      <c r="T406" s="786"/>
      <c r="U406" s="786"/>
      <c r="V406" s="1430"/>
    </row>
    <row r="407" spans="1:22" ht="21.75" customHeight="1">
      <c r="A407" s="1266" t="s">
        <v>79</v>
      </c>
      <c r="B407" s="1267"/>
      <c r="C407" s="1268">
        <v>37.5</v>
      </c>
      <c r="D407" s="1269"/>
      <c r="E407" s="182"/>
      <c r="F407" s="174" t="s">
        <v>80</v>
      </c>
      <c r="G407" s="1213" t="s">
        <v>81</v>
      </c>
      <c r="H407" s="1269"/>
      <c r="I407" s="147" t="s">
        <v>81</v>
      </c>
      <c r="J407" s="254" t="s">
        <v>81</v>
      </c>
      <c r="K407" s="1206"/>
      <c r="L407" s="741"/>
      <c r="M407" s="1312"/>
      <c r="N407" s="1169"/>
      <c r="O407" s="741"/>
      <c r="P407" s="1627" t="s">
        <v>82</v>
      </c>
      <c r="Q407" s="1625"/>
      <c r="R407" s="1628"/>
      <c r="S407" s="1206"/>
      <c r="T407" s="1625"/>
      <c r="U407" s="1625"/>
      <c r="V407" s="183"/>
    </row>
    <row r="408" spans="1:22" ht="21.75" customHeight="1">
      <c r="A408" s="1266" t="s">
        <v>83</v>
      </c>
      <c r="B408" s="1267"/>
      <c r="C408" s="1268">
        <v>31.5</v>
      </c>
      <c r="D408" s="1269"/>
      <c r="E408" s="182"/>
      <c r="F408" s="174" t="s">
        <v>80</v>
      </c>
      <c r="G408" s="1213"/>
      <c r="H408" s="1269"/>
      <c r="I408" s="181"/>
      <c r="J408" s="254"/>
      <c r="K408" s="1206"/>
      <c r="L408" s="741"/>
      <c r="M408" s="1312"/>
      <c r="N408" s="1169"/>
      <c r="O408" s="741"/>
      <c r="P408" s="1627" t="s">
        <v>82</v>
      </c>
      <c r="Q408" s="1625"/>
      <c r="R408" s="1628"/>
      <c r="S408" s="1206"/>
      <c r="T408" s="1625"/>
      <c r="U408" s="1625"/>
      <c r="V408" s="183"/>
    </row>
    <row r="409" spans="1:22" ht="21.75" customHeight="1">
      <c r="A409" s="1266" t="s">
        <v>84</v>
      </c>
      <c r="B409" s="1267"/>
      <c r="C409" s="1268">
        <v>26.5</v>
      </c>
      <c r="D409" s="1269"/>
      <c r="E409" s="182"/>
      <c r="F409" s="174" t="s">
        <v>80</v>
      </c>
      <c r="G409" s="1213"/>
      <c r="H409" s="1269"/>
      <c r="I409" s="147">
        <v>100</v>
      </c>
      <c r="J409" s="254"/>
      <c r="K409" s="1305"/>
      <c r="L409" s="1648"/>
      <c r="M409" s="1646"/>
      <c r="N409" s="1647"/>
      <c r="O409" s="1648"/>
      <c r="P409" s="1627" t="s">
        <v>82</v>
      </c>
      <c r="Q409" s="1625"/>
      <c r="R409" s="1628"/>
      <c r="S409" s="1206"/>
      <c r="T409" s="1625"/>
      <c r="U409" s="1625"/>
      <c r="V409" s="183"/>
    </row>
    <row r="410" spans="1:22" ht="21.75" customHeight="1">
      <c r="A410" s="1266" t="s">
        <v>831</v>
      </c>
      <c r="B410" s="1267"/>
      <c r="C410" s="1268">
        <v>19</v>
      </c>
      <c r="D410" s="1269"/>
      <c r="E410" s="182"/>
      <c r="F410" s="174" t="s">
        <v>832</v>
      </c>
      <c r="G410" s="1213">
        <v>95</v>
      </c>
      <c r="H410" s="1269"/>
      <c r="I410" s="147" t="s">
        <v>1044</v>
      </c>
      <c r="J410" s="254">
        <v>100</v>
      </c>
      <c r="K410" s="1206"/>
      <c r="L410" s="741"/>
      <c r="M410" s="1646"/>
      <c r="N410" s="1647"/>
      <c r="O410" s="1648"/>
      <c r="P410" s="1627" t="s">
        <v>1080</v>
      </c>
      <c r="Q410" s="1625"/>
      <c r="R410" s="1628"/>
      <c r="S410" s="1206"/>
      <c r="T410" s="1625"/>
      <c r="U410" s="1625"/>
      <c r="V410" s="183"/>
    </row>
    <row r="411" spans="1:22" ht="21.75" customHeight="1">
      <c r="A411" s="1266" t="s">
        <v>833</v>
      </c>
      <c r="B411" s="1267"/>
      <c r="C411" s="1213">
        <v>13.2</v>
      </c>
      <c r="D411" s="1269"/>
      <c r="E411" s="181"/>
      <c r="F411" s="174" t="s">
        <v>834</v>
      </c>
      <c r="G411" s="1213">
        <v>75</v>
      </c>
      <c r="H411" s="1269"/>
      <c r="I411" s="147" t="s">
        <v>1045</v>
      </c>
      <c r="J411" s="254">
        <v>90</v>
      </c>
      <c r="K411" s="1206"/>
      <c r="L411" s="741"/>
      <c r="M411" s="1312"/>
      <c r="N411" s="1169"/>
      <c r="O411" s="741"/>
      <c r="P411" s="1627" t="s">
        <v>1081</v>
      </c>
      <c r="Q411" s="1625"/>
      <c r="R411" s="1628"/>
      <c r="S411" s="1206"/>
      <c r="T411" s="1625"/>
      <c r="U411" s="1625"/>
      <c r="V411" s="183"/>
    </row>
    <row r="412" spans="1:22" ht="21.75" customHeight="1">
      <c r="A412" s="1266" t="s">
        <v>844</v>
      </c>
      <c r="B412" s="1267"/>
      <c r="C412" s="1213">
        <v>4.75</v>
      </c>
      <c r="D412" s="1269"/>
      <c r="E412" s="181"/>
      <c r="F412" s="174" t="s">
        <v>832</v>
      </c>
      <c r="G412" s="1213">
        <v>52</v>
      </c>
      <c r="H412" s="1269"/>
      <c r="I412" s="147" t="s">
        <v>1044</v>
      </c>
      <c r="J412" s="254">
        <v>72</v>
      </c>
      <c r="K412" s="1206"/>
      <c r="L412" s="741"/>
      <c r="M412" s="1312"/>
      <c r="N412" s="1169"/>
      <c r="O412" s="741"/>
      <c r="P412" s="1627" t="s">
        <v>1080</v>
      </c>
      <c r="Q412" s="1625"/>
      <c r="R412" s="1628"/>
      <c r="S412" s="1206"/>
      <c r="T412" s="1625"/>
      <c r="U412" s="1625"/>
      <c r="V412" s="183"/>
    </row>
    <row r="413" spans="1:22" ht="21.75" customHeight="1">
      <c r="A413" s="1266" t="s">
        <v>837</v>
      </c>
      <c r="B413" s="1267"/>
      <c r="C413" s="1213">
        <v>2.36</v>
      </c>
      <c r="D413" s="1269"/>
      <c r="E413" s="181"/>
      <c r="F413" s="174" t="s">
        <v>832</v>
      </c>
      <c r="G413" s="1213">
        <v>40</v>
      </c>
      <c r="H413" s="1269"/>
      <c r="I413" s="147" t="s">
        <v>1044</v>
      </c>
      <c r="J413" s="254">
        <v>60</v>
      </c>
      <c r="K413" s="1206"/>
      <c r="L413" s="741"/>
      <c r="M413" s="1312"/>
      <c r="N413" s="1169"/>
      <c r="O413" s="741"/>
      <c r="P413" s="1627" t="s">
        <v>1080</v>
      </c>
      <c r="Q413" s="1625"/>
      <c r="R413" s="1628"/>
      <c r="S413" s="1206"/>
      <c r="T413" s="1625"/>
      <c r="U413" s="1625"/>
      <c r="V413" s="183"/>
    </row>
    <row r="414" spans="1:22" ht="21.75" customHeight="1">
      <c r="A414" s="1266" t="s">
        <v>838</v>
      </c>
      <c r="B414" s="1267"/>
      <c r="C414" s="1213">
        <v>600</v>
      </c>
      <c r="D414" s="1269"/>
      <c r="E414" s="181"/>
      <c r="F414" s="174" t="s">
        <v>877</v>
      </c>
      <c r="G414" s="1213">
        <v>25</v>
      </c>
      <c r="H414" s="1269"/>
      <c r="I414" s="147" t="s">
        <v>1044</v>
      </c>
      <c r="J414" s="254">
        <v>45</v>
      </c>
      <c r="K414" s="1206"/>
      <c r="L414" s="741"/>
      <c r="M414" s="1312"/>
      <c r="N414" s="1169"/>
      <c r="O414" s="741"/>
      <c r="P414" s="1627" t="s">
        <v>1080</v>
      </c>
      <c r="Q414" s="1625"/>
      <c r="R414" s="1628"/>
      <c r="S414" s="1206"/>
      <c r="T414" s="1625"/>
      <c r="U414" s="1625"/>
      <c r="V414" s="183"/>
    </row>
    <row r="415" spans="1:22" ht="21.75" customHeight="1">
      <c r="A415" s="1266" t="s">
        <v>839</v>
      </c>
      <c r="B415" s="1267"/>
      <c r="C415" s="1213">
        <v>300</v>
      </c>
      <c r="D415" s="1269"/>
      <c r="E415" s="181"/>
      <c r="F415" s="174" t="s">
        <v>840</v>
      </c>
      <c r="G415" s="1213">
        <v>16</v>
      </c>
      <c r="H415" s="1269"/>
      <c r="I415" s="147" t="s">
        <v>1046</v>
      </c>
      <c r="J415" s="254">
        <v>33</v>
      </c>
      <c r="K415" s="1206"/>
      <c r="L415" s="741"/>
      <c r="M415" s="1312"/>
      <c r="N415" s="1169"/>
      <c r="O415" s="741"/>
      <c r="P415" s="1627" t="s">
        <v>1082</v>
      </c>
      <c r="Q415" s="1625"/>
      <c r="R415" s="1628"/>
      <c r="S415" s="1206"/>
      <c r="T415" s="1625"/>
      <c r="U415" s="1625"/>
      <c r="V415" s="183"/>
    </row>
    <row r="416" spans="1:22" ht="21.75" customHeight="1">
      <c r="A416" s="1266" t="s">
        <v>841</v>
      </c>
      <c r="B416" s="1267"/>
      <c r="C416" s="1213">
        <v>150</v>
      </c>
      <c r="D416" s="1269"/>
      <c r="E416" s="181"/>
      <c r="F416" s="174" t="s">
        <v>840</v>
      </c>
      <c r="G416" s="1213">
        <v>8</v>
      </c>
      <c r="H416" s="1269"/>
      <c r="I416" s="147" t="s">
        <v>1046</v>
      </c>
      <c r="J416" s="254">
        <v>21</v>
      </c>
      <c r="K416" s="1206"/>
      <c r="L416" s="741"/>
      <c r="M416" s="1312"/>
      <c r="N416" s="1169"/>
      <c r="O416" s="741"/>
      <c r="P416" s="1627" t="s">
        <v>1082</v>
      </c>
      <c r="Q416" s="1625"/>
      <c r="R416" s="1628"/>
      <c r="S416" s="1206"/>
      <c r="T416" s="1625"/>
      <c r="U416" s="1625"/>
      <c r="V416" s="183"/>
    </row>
    <row r="417" spans="1:22" ht="21.75" customHeight="1" thickBot="1">
      <c r="A417" s="1277" t="s">
        <v>842</v>
      </c>
      <c r="B417" s="1278"/>
      <c r="C417" s="1182">
        <v>75</v>
      </c>
      <c r="D417" s="1279"/>
      <c r="E417" s="184"/>
      <c r="F417" s="185" t="s">
        <v>840</v>
      </c>
      <c r="G417" s="1182">
        <v>6</v>
      </c>
      <c r="H417" s="1279"/>
      <c r="I417" s="176" t="s">
        <v>1046</v>
      </c>
      <c r="J417" s="255">
        <v>11</v>
      </c>
      <c r="K417" s="1183"/>
      <c r="L417" s="1639"/>
      <c r="M417" s="1184"/>
      <c r="N417" s="990"/>
      <c r="O417" s="1639"/>
      <c r="P417" s="1640" t="s">
        <v>1082</v>
      </c>
      <c r="Q417" s="1626"/>
      <c r="R417" s="1641"/>
      <c r="S417" s="1183"/>
      <c r="T417" s="1626"/>
      <c r="U417" s="1626"/>
      <c r="V417" s="186"/>
    </row>
    <row r="418" spans="1:22" ht="21.75" customHeight="1" thickTop="1">
      <c r="A418" s="1282" t="s">
        <v>510</v>
      </c>
      <c r="B418" s="1283"/>
      <c r="C418" s="1283"/>
      <c r="D418" s="1283"/>
      <c r="E418" s="1283"/>
      <c r="F418" s="1283"/>
      <c r="G418" s="1283"/>
      <c r="H418" s="1284"/>
      <c r="I418" s="1276" t="s">
        <v>1056</v>
      </c>
      <c r="J418" s="1283"/>
      <c r="K418" s="1272"/>
      <c r="L418" s="1642"/>
      <c r="M418" s="1273"/>
      <c r="N418" s="1643"/>
      <c r="O418" s="1642"/>
      <c r="P418" s="1644" t="s">
        <v>1083</v>
      </c>
      <c r="Q418" s="900"/>
      <c r="R418" s="1645"/>
      <c r="S418" s="1272"/>
      <c r="T418" s="900"/>
      <c r="U418" s="900"/>
      <c r="V418" s="187"/>
    </row>
    <row r="419" spans="1:22" ht="21.75" customHeight="1">
      <c r="A419" s="1282" t="s">
        <v>511</v>
      </c>
      <c r="B419" s="1283"/>
      <c r="C419" s="1283"/>
      <c r="D419" s="1283"/>
      <c r="E419" s="1283"/>
      <c r="F419" s="1283"/>
      <c r="G419" s="1283"/>
      <c r="H419" s="1284"/>
      <c r="I419" s="1276" t="s">
        <v>1056</v>
      </c>
      <c r="J419" s="1283"/>
      <c r="K419" s="1206"/>
      <c r="L419" s="741"/>
      <c r="M419" s="1312"/>
      <c r="N419" s="1169"/>
      <c r="O419" s="741"/>
      <c r="P419" s="1627" t="s">
        <v>1083</v>
      </c>
      <c r="Q419" s="1625"/>
      <c r="R419" s="1628"/>
      <c r="S419" s="1206"/>
      <c r="T419" s="1625"/>
      <c r="U419" s="1625"/>
      <c r="V419" s="183"/>
    </row>
    <row r="420" spans="1:22" ht="21.75" customHeight="1">
      <c r="A420" s="1282" t="s">
        <v>512</v>
      </c>
      <c r="B420" s="1283"/>
      <c r="C420" s="1283"/>
      <c r="D420" s="1283"/>
      <c r="E420" s="1283"/>
      <c r="F420" s="1283"/>
      <c r="G420" s="1283"/>
      <c r="H420" s="1284"/>
      <c r="I420" s="1276" t="s">
        <v>932</v>
      </c>
      <c r="J420" s="1283"/>
      <c r="K420" s="1206"/>
      <c r="L420" s="741"/>
      <c r="M420" s="1312"/>
      <c r="N420" s="1169"/>
      <c r="O420" s="741"/>
      <c r="P420" s="1627" t="s">
        <v>513</v>
      </c>
      <c r="Q420" s="1625"/>
      <c r="R420" s="1628"/>
      <c r="S420" s="1206"/>
      <c r="T420" s="1625"/>
      <c r="U420" s="1625"/>
      <c r="V420" s="183"/>
    </row>
    <row r="421" spans="1:22" ht="21.75" customHeight="1">
      <c r="A421" s="1282" t="s">
        <v>514</v>
      </c>
      <c r="B421" s="1283"/>
      <c r="C421" s="1283"/>
      <c r="D421" s="1283"/>
      <c r="E421" s="1283"/>
      <c r="F421" s="1283"/>
      <c r="G421" s="1283"/>
      <c r="H421" s="1284"/>
      <c r="I421" s="1276" t="s">
        <v>1056</v>
      </c>
      <c r="J421" s="1283"/>
      <c r="K421" s="1206"/>
      <c r="L421" s="741"/>
      <c r="M421" s="1312"/>
      <c r="N421" s="1169"/>
      <c r="O421" s="741"/>
      <c r="P421" s="1627" t="s">
        <v>1083</v>
      </c>
      <c r="Q421" s="1625"/>
      <c r="R421" s="1628"/>
      <c r="S421" s="1206"/>
      <c r="T421" s="1625"/>
      <c r="U421" s="1625"/>
      <c r="V421" s="183"/>
    </row>
    <row r="422" spans="1:22" ht="21.75" customHeight="1">
      <c r="A422" s="1282" t="s">
        <v>515</v>
      </c>
      <c r="B422" s="1283"/>
      <c r="C422" s="1283"/>
      <c r="D422" s="1283"/>
      <c r="E422" s="1283"/>
      <c r="F422" s="1283"/>
      <c r="G422" s="1283"/>
      <c r="H422" s="1284"/>
      <c r="I422" s="1276" t="s">
        <v>516</v>
      </c>
      <c r="J422" s="1283"/>
      <c r="K422" s="1206"/>
      <c r="L422" s="741"/>
      <c r="M422" s="1312"/>
      <c r="N422" s="1169"/>
      <c r="O422" s="741"/>
      <c r="P422" s="1627" t="s">
        <v>517</v>
      </c>
      <c r="Q422" s="1625"/>
      <c r="R422" s="1628"/>
      <c r="S422" s="1206"/>
      <c r="T422" s="1625"/>
      <c r="U422" s="1625"/>
      <c r="V422" s="183"/>
    </row>
    <row r="423" spans="1:22" ht="21.75" customHeight="1">
      <c r="A423" s="188"/>
      <c r="B423" s="189"/>
      <c r="C423" s="1209" t="s">
        <v>1048</v>
      </c>
      <c r="D423" s="1209"/>
      <c r="E423" s="1209"/>
      <c r="F423" s="1209"/>
      <c r="G423" s="1209"/>
      <c r="H423" s="1213"/>
      <c r="I423" s="1208" t="s">
        <v>1049</v>
      </c>
      <c r="J423" s="1209"/>
      <c r="K423" s="1206"/>
      <c r="L423" s="741"/>
      <c r="M423" s="1312"/>
      <c r="N423" s="1169"/>
      <c r="O423" s="741"/>
      <c r="P423" s="1627" t="s">
        <v>1080</v>
      </c>
      <c r="Q423" s="1625"/>
      <c r="R423" s="1628"/>
      <c r="S423" s="1206"/>
      <c r="T423" s="1625"/>
      <c r="U423" s="1625"/>
      <c r="V423" s="183"/>
    </row>
    <row r="424" spans="1:22" ht="21.75" customHeight="1">
      <c r="A424" s="140" t="s">
        <v>1050</v>
      </c>
      <c r="B424" s="178" t="s">
        <v>1051</v>
      </c>
      <c r="C424" s="1209" t="s">
        <v>1052</v>
      </c>
      <c r="D424" s="1209"/>
      <c r="E424" s="1209"/>
      <c r="F424" s="1209"/>
      <c r="G424" s="1209"/>
      <c r="H424" s="1213"/>
      <c r="I424" s="1208" t="s">
        <v>1053</v>
      </c>
      <c r="J424" s="1209"/>
      <c r="K424" s="1206"/>
      <c r="L424" s="741"/>
      <c r="M424" s="1312"/>
      <c r="N424" s="1169"/>
      <c r="O424" s="741"/>
      <c r="P424" s="1627" t="s">
        <v>1083</v>
      </c>
      <c r="Q424" s="1625"/>
      <c r="R424" s="1628"/>
      <c r="S424" s="1206"/>
      <c r="T424" s="1625"/>
      <c r="U424" s="1625"/>
      <c r="V424" s="183"/>
    </row>
    <row r="425" spans="1:22" ht="21.75" customHeight="1">
      <c r="A425" s="190" t="s">
        <v>892</v>
      </c>
      <c r="B425" s="178" t="s">
        <v>1054</v>
      </c>
      <c r="C425" s="1209" t="s">
        <v>1055</v>
      </c>
      <c r="D425" s="1209"/>
      <c r="E425" s="1209"/>
      <c r="F425" s="1209"/>
      <c r="G425" s="1209"/>
      <c r="H425" s="1213"/>
      <c r="I425" s="1208" t="s">
        <v>1056</v>
      </c>
      <c r="J425" s="1209"/>
      <c r="K425" s="1206"/>
      <c r="L425" s="741"/>
      <c r="M425" s="1312"/>
      <c r="N425" s="1169"/>
      <c r="O425" s="741"/>
      <c r="P425" s="1627" t="s">
        <v>1083</v>
      </c>
      <c r="Q425" s="1625"/>
      <c r="R425" s="1628"/>
      <c r="S425" s="1176" t="s">
        <v>1127</v>
      </c>
      <c r="T425" s="1177"/>
      <c r="U425" s="1177"/>
      <c r="V425" s="528"/>
    </row>
    <row r="426" spans="1:22" ht="21.75" customHeight="1">
      <c r="A426" s="140" t="s">
        <v>1057</v>
      </c>
      <c r="B426" s="178" t="s">
        <v>933</v>
      </c>
      <c r="C426" s="1209" t="s">
        <v>1058</v>
      </c>
      <c r="D426" s="1209"/>
      <c r="E426" s="1209"/>
      <c r="F426" s="1209"/>
      <c r="G426" s="1209"/>
      <c r="H426" s="1213"/>
      <c r="I426" s="1208" t="s">
        <v>1059</v>
      </c>
      <c r="J426" s="1209"/>
      <c r="K426" s="1206"/>
      <c r="L426" s="741"/>
      <c r="M426" s="1312"/>
      <c r="N426" s="1169"/>
      <c r="O426" s="741"/>
      <c r="P426" s="1627" t="s">
        <v>1084</v>
      </c>
      <c r="Q426" s="1625"/>
      <c r="R426" s="1628"/>
      <c r="S426" s="1176" t="s">
        <v>1282</v>
      </c>
      <c r="T426" s="1177"/>
      <c r="U426" s="1177"/>
      <c r="V426" s="528"/>
    </row>
    <row r="427" spans="1:22" ht="21.75" customHeight="1">
      <c r="A427" s="140" t="s">
        <v>1060</v>
      </c>
      <c r="B427" s="178" t="s">
        <v>1061</v>
      </c>
      <c r="C427" s="1209" t="s">
        <v>1062</v>
      </c>
      <c r="D427" s="1209"/>
      <c r="E427" s="1209"/>
      <c r="F427" s="1209"/>
      <c r="G427" s="1209"/>
      <c r="H427" s="1213"/>
      <c r="I427" s="1208" t="s">
        <v>85</v>
      </c>
      <c r="J427" s="1209"/>
      <c r="K427" s="1206"/>
      <c r="L427" s="741"/>
      <c r="M427" s="1312"/>
      <c r="N427" s="1169"/>
      <c r="O427" s="741"/>
      <c r="P427" s="1627" t="s">
        <v>82</v>
      </c>
      <c r="Q427" s="1625"/>
      <c r="R427" s="1628"/>
      <c r="S427" s="1188">
        <v>4.9</v>
      </c>
      <c r="T427" s="1624"/>
      <c r="U427" s="1624"/>
      <c r="V427" s="528" t="s">
        <v>894</v>
      </c>
    </row>
    <row r="428" spans="1:22" ht="21.75" customHeight="1">
      <c r="A428" s="140" t="s">
        <v>83</v>
      </c>
      <c r="B428" s="178" t="s">
        <v>1063</v>
      </c>
      <c r="C428" s="1209" t="s">
        <v>1064</v>
      </c>
      <c r="D428" s="1209"/>
      <c r="E428" s="1209"/>
      <c r="F428" s="1209"/>
      <c r="G428" s="1209"/>
      <c r="H428" s="1213"/>
      <c r="I428" s="1208" t="s">
        <v>86</v>
      </c>
      <c r="J428" s="1209"/>
      <c r="K428" s="1206"/>
      <c r="L428" s="741"/>
      <c r="M428" s="1312"/>
      <c r="N428" s="1169"/>
      <c r="O428" s="741"/>
      <c r="P428" s="1627" t="s">
        <v>82</v>
      </c>
      <c r="Q428" s="1625"/>
      <c r="R428" s="1628"/>
      <c r="S428" s="1176" t="s">
        <v>87</v>
      </c>
      <c r="T428" s="1177"/>
      <c r="U428" s="1177"/>
      <c r="V428" s="528"/>
    </row>
    <row r="429" spans="1:22" ht="21.75" customHeight="1">
      <c r="A429" s="191"/>
      <c r="B429" s="180"/>
      <c r="C429" s="1209" t="s">
        <v>1065</v>
      </c>
      <c r="D429" s="1209"/>
      <c r="E429" s="1209"/>
      <c r="F429" s="1209"/>
      <c r="G429" s="1209"/>
      <c r="H429" s="1213"/>
      <c r="I429" s="1208" t="s">
        <v>1066</v>
      </c>
      <c r="J429" s="1209"/>
      <c r="K429" s="1206"/>
      <c r="L429" s="741"/>
      <c r="M429" s="1312"/>
      <c r="N429" s="1169"/>
      <c r="O429" s="741"/>
      <c r="P429" s="1627" t="s">
        <v>1067</v>
      </c>
      <c r="Q429" s="1625"/>
      <c r="R429" s="1628"/>
      <c r="S429" s="1206"/>
      <c r="T429" s="1625"/>
      <c r="U429" s="1625"/>
      <c r="V429" s="183"/>
    </row>
    <row r="430" spans="1:22" ht="21.75" customHeight="1">
      <c r="A430" s="1212" t="s">
        <v>1068</v>
      </c>
      <c r="B430" s="1209"/>
      <c r="C430" s="1209"/>
      <c r="D430" s="1209"/>
      <c r="E430" s="1209"/>
      <c r="F430" s="1209"/>
      <c r="G430" s="1209"/>
      <c r="H430" s="1213"/>
      <c r="I430" s="1208" t="s">
        <v>1069</v>
      </c>
      <c r="J430" s="1209"/>
      <c r="K430" s="1206"/>
      <c r="L430" s="741"/>
      <c r="M430" s="1312"/>
      <c r="N430" s="1169"/>
      <c r="O430" s="741"/>
      <c r="P430" s="1627" t="s">
        <v>1070</v>
      </c>
      <c r="Q430" s="1625"/>
      <c r="R430" s="1628"/>
      <c r="S430" s="1206"/>
      <c r="T430" s="1625"/>
      <c r="U430" s="1625"/>
      <c r="V430" s="183"/>
    </row>
    <row r="431" spans="1:22" ht="21.75" customHeight="1">
      <c r="A431" s="1291" t="s">
        <v>166</v>
      </c>
      <c r="B431" s="1292"/>
      <c r="C431" s="1224" t="s">
        <v>1132</v>
      </c>
      <c r="D431" s="1225"/>
      <c r="E431" s="1225"/>
      <c r="F431" s="1225"/>
      <c r="G431" s="1225"/>
      <c r="H431" s="1225"/>
      <c r="I431" s="1208" t="s">
        <v>167</v>
      </c>
      <c r="J431" s="1209"/>
      <c r="K431" s="1206"/>
      <c r="L431" s="741"/>
      <c r="M431" s="1312"/>
      <c r="N431" s="1169"/>
      <c r="O431" s="741"/>
      <c r="P431" s="1627" t="s">
        <v>168</v>
      </c>
      <c r="Q431" s="1625"/>
      <c r="R431" s="1628"/>
      <c r="S431" s="1176"/>
      <c r="T431" s="1177"/>
      <c r="U431" s="1177"/>
      <c r="V431" s="183"/>
    </row>
    <row r="432" spans="1:22" ht="21.75" customHeight="1">
      <c r="A432" s="1293"/>
      <c r="B432" s="1294"/>
      <c r="C432" s="1224" t="s">
        <v>644</v>
      </c>
      <c r="D432" s="1225"/>
      <c r="E432" s="1225"/>
      <c r="F432" s="1225"/>
      <c r="G432" s="1225"/>
      <c r="H432" s="1225"/>
      <c r="I432" s="1208" t="s">
        <v>1071</v>
      </c>
      <c r="J432" s="1209"/>
      <c r="K432" s="1206"/>
      <c r="L432" s="741"/>
      <c r="M432" s="1312"/>
      <c r="N432" s="1169"/>
      <c r="O432" s="741"/>
      <c r="P432" s="1627" t="s">
        <v>82</v>
      </c>
      <c r="Q432" s="1625"/>
      <c r="R432" s="1628"/>
      <c r="S432" s="1629"/>
      <c r="T432" s="1630"/>
      <c r="U432" s="1630"/>
      <c r="V432" s="183"/>
    </row>
    <row r="433" spans="1:22" ht="21.75" customHeight="1">
      <c r="A433" s="1295"/>
      <c r="B433" s="1296"/>
      <c r="C433" s="1224" t="s">
        <v>1133</v>
      </c>
      <c r="D433" s="1225"/>
      <c r="E433" s="1225"/>
      <c r="F433" s="1225"/>
      <c r="G433" s="1225"/>
      <c r="H433" s="1225"/>
      <c r="I433" s="1208" t="s">
        <v>169</v>
      </c>
      <c r="J433" s="1209"/>
      <c r="K433" s="1206"/>
      <c r="L433" s="741"/>
      <c r="M433" s="1312"/>
      <c r="N433" s="1169"/>
      <c r="O433" s="741"/>
      <c r="P433" s="1627" t="s">
        <v>1074</v>
      </c>
      <c r="Q433" s="1625"/>
      <c r="R433" s="1628"/>
      <c r="S433" s="1176"/>
      <c r="T433" s="1177"/>
      <c r="U433" s="1177"/>
      <c r="V433" s="183"/>
    </row>
    <row r="434" spans="1:22" ht="21.75" customHeight="1">
      <c r="A434" s="1212" t="s">
        <v>697</v>
      </c>
      <c r="B434" s="1209"/>
      <c r="C434" s="1209"/>
      <c r="D434" s="1209"/>
      <c r="E434" s="1209"/>
      <c r="F434" s="1209"/>
      <c r="G434" s="1209"/>
      <c r="H434" s="1213"/>
      <c r="I434" s="1208" t="s">
        <v>169</v>
      </c>
      <c r="J434" s="1209"/>
      <c r="K434" s="1206"/>
      <c r="L434" s="741"/>
      <c r="M434" s="1312"/>
      <c r="N434" s="1169"/>
      <c r="O434" s="741"/>
      <c r="P434" s="1627" t="s">
        <v>1074</v>
      </c>
      <c r="Q434" s="1625"/>
      <c r="R434" s="1628"/>
      <c r="S434" s="1206"/>
      <c r="T434" s="1625"/>
      <c r="U434" s="1625"/>
      <c r="V434" s="183"/>
    </row>
    <row r="435" spans="1:22" ht="21.75" customHeight="1" thickBot="1">
      <c r="A435" s="1215" t="s">
        <v>1072</v>
      </c>
      <c r="B435" s="1192"/>
      <c r="C435" s="1192"/>
      <c r="D435" s="1192"/>
      <c r="E435" s="1192"/>
      <c r="F435" s="1192"/>
      <c r="G435" s="1192"/>
      <c r="H435" s="1193"/>
      <c r="I435" s="1216" t="s">
        <v>1073</v>
      </c>
      <c r="J435" s="1192"/>
      <c r="K435" s="1217"/>
      <c r="L435" s="1635"/>
      <c r="M435" s="1636"/>
      <c r="N435" s="1637"/>
      <c r="O435" s="1635"/>
      <c r="P435" s="1638" t="s">
        <v>1074</v>
      </c>
      <c r="Q435" s="938"/>
      <c r="R435" s="917"/>
      <c r="S435" s="1217"/>
      <c r="T435" s="938"/>
      <c r="U435" s="938"/>
      <c r="V435" s="192"/>
    </row>
    <row r="436" spans="1:22" s="193" customFormat="1" ht="21.75" customHeight="1" thickBot="1">
      <c r="A436" s="1219" t="s">
        <v>1075</v>
      </c>
      <c r="B436" s="1220"/>
      <c r="C436" s="1220"/>
      <c r="D436" s="1220"/>
      <c r="E436" s="1220"/>
      <c r="F436" s="1531"/>
      <c r="G436" s="170"/>
      <c r="H436" s="171"/>
      <c r="I436" s="1220" t="s">
        <v>679</v>
      </c>
      <c r="J436" s="1220"/>
      <c r="K436" s="530"/>
      <c r="L436" s="524" t="s">
        <v>170</v>
      </c>
      <c r="M436" s="529"/>
      <c r="N436" s="539"/>
      <c r="O436" s="1214" t="s">
        <v>315</v>
      </c>
      <c r="P436" s="1214"/>
      <c r="Q436" s="523"/>
      <c r="R436" s="523"/>
      <c r="S436" s="524" t="s">
        <v>88</v>
      </c>
      <c r="T436" s="171"/>
      <c r="U436" s="171"/>
      <c r="V436" s="407"/>
    </row>
    <row r="437" spans="1:22" ht="21.75" customHeight="1" thickBot="1">
      <c r="A437" s="1219" t="s">
        <v>1076</v>
      </c>
      <c r="B437" s="1126"/>
      <c r="C437" s="1126"/>
      <c r="D437" s="1126"/>
      <c r="E437" s="1126"/>
      <c r="F437" s="1133"/>
      <c r="G437" s="1632"/>
      <c r="H437" s="1633"/>
      <c r="I437" s="1633"/>
      <c r="J437" s="1633"/>
      <c r="K437" s="1633"/>
      <c r="L437" s="1633"/>
      <c r="M437" s="1633"/>
      <c r="N437" s="1633"/>
      <c r="O437" s="1633"/>
      <c r="P437" s="1633"/>
      <c r="Q437" s="1633"/>
      <c r="R437" s="1633"/>
      <c r="S437" s="1633"/>
      <c r="T437" s="1633"/>
      <c r="U437" s="1633"/>
      <c r="V437" s="1634"/>
    </row>
    <row r="438" spans="1:22" ht="21.75" customHeight="1" thickBot="1">
      <c r="A438" s="1180" t="s">
        <v>1077</v>
      </c>
      <c r="B438" s="1151"/>
      <c r="C438" s="1151"/>
      <c r="D438" s="1151"/>
      <c r="E438" s="1151"/>
      <c r="F438" s="1151"/>
      <c r="G438" s="1239" t="str">
        <f>'基本事項記入ｼｰﾄ'!$C$31</f>
        <v>○○　○○　  印</v>
      </c>
      <c r="H438" s="1239"/>
      <c r="I438" s="1239"/>
      <c r="J438" s="1239"/>
      <c r="K438" s="1239"/>
      <c r="L438" s="1239"/>
      <c r="M438" s="1240" t="s">
        <v>858</v>
      </c>
      <c r="N438" s="1240"/>
      <c r="O438" s="1240"/>
      <c r="P438" s="1240"/>
      <c r="Q438" s="1239" t="str">
        <f>'基本事項記入ｼｰﾄ'!$C$32</f>
        <v>○○　○○○　　　印</v>
      </c>
      <c r="R438" s="1153"/>
      <c r="S438" s="1153"/>
      <c r="T438" s="1153"/>
      <c r="U438" s="1153"/>
      <c r="V438" s="1244"/>
    </row>
    <row r="439" spans="1:22" ht="21.75" customHeight="1">
      <c r="A439" s="193"/>
      <c r="B439" s="1189" t="s">
        <v>1078</v>
      </c>
      <c r="C439" s="1189"/>
      <c r="D439" s="1189"/>
      <c r="E439" s="1189"/>
      <c r="F439" s="1189"/>
      <c r="G439" s="1189"/>
      <c r="H439" s="1189"/>
      <c r="I439" s="1189"/>
      <c r="J439" s="1189"/>
      <c r="K439" s="1189"/>
      <c r="L439" s="1189"/>
      <c r="M439" s="1189"/>
      <c r="N439" s="1189"/>
      <c r="O439" s="1189"/>
      <c r="P439" s="1189"/>
      <c r="Q439" s="1189"/>
      <c r="R439" s="1189"/>
      <c r="S439" s="1189"/>
      <c r="T439" s="1189"/>
      <c r="U439" s="1189"/>
      <c r="V439" s="1189"/>
    </row>
    <row r="440" ht="18" customHeight="1"/>
    <row r="441" ht="13.5">
      <c r="T441" t="s">
        <v>485</v>
      </c>
    </row>
    <row r="442" spans="3:22" ht="21.75" customHeight="1">
      <c r="C442" s="1116" t="s">
        <v>486</v>
      </c>
      <c r="D442" s="1172"/>
      <c r="E442" s="1172"/>
      <c r="F442" s="1172"/>
      <c r="G442" s="1172"/>
      <c r="H442" s="1172"/>
      <c r="I442" s="1172"/>
      <c r="J442" s="1172"/>
      <c r="K442" s="1172"/>
      <c r="L442" s="1172"/>
      <c r="M442" s="1172"/>
      <c r="N442" s="1172"/>
      <c r="O442" s="1172"/>
      <c r="P442" s="1172"/>
      <c r="Q442" s="1172"/>
      <c r="R442" s="1172"/>
      <c r="S442" s="1172"/>
      <c r="T442" s="117"/>
      <c r="U442" s="117"/>
      <c r="V442" s="117"/>
    </row>
    <row r="443" spans="3:22" ht="21.75" customHeight="1">
      <c r="C443" s="87"/>
      <c r="D443" s="88"/>
      <c r="E443" s="88"/>
      <c r="F443" s="88"/>
      <c r="G443" s="88"/>
      <c r="H443" s="88"/>
      <c r="I443" s="88"/>
      <c r="J443" s="88"/>
      <c r="K443" s="88"/>
      <c r="L443" s="88"/>
      <c r="M443" s="88"/>
      <c r="N443" s="88"/>
      <c r="O443" s="88"/>
      <c r="P443" s="88"/>
      <c r="Q443" s="88"/>
      <c r="R443" s="88"/>
      <c r="S443" s="88"/>
      <c r="T443" s="117"/>
      <c r="U443" s="117"/>
      <c r="V443" s="117"/>
    </row>
    <row r="444" ht="21.75" customHeight="1"/>
    <row r="445" spans="1:22" ht="21.75" customHeight="1" thickBot="1">
      <c r="A445" s="1228"/>
      <c r="B445" s="1228"/>
      <c r="C445" s="1228"/>
      <c r="D445" s="1228"/>
      <c r="E445" s="1228"/>
      <c r="F445" s="1229"/>
      <c r="G445" s="1228"/>
      <c r="H445" s="1228"/>
      <c r="I445" s="1228"/>
      <c r="J445" s="1228"/>
      <c r="K445" s="1228"/>
      <c r="L445" s="1228"/>
      <c r="M445" s="1228"/>
      <c r="N445" s="1228"/>
      <c r="O445" s="168"/>
      <c r="P445" s="1228"/>
      <c r="Q445" s="1228"/>
      <c r="R445" s="1228"/>
      <c r="S445" s="1228"/>
      <c r="T445" s="1228"/>
      <c r="U445" s="1228"/>
      <c r="V445" s="1228"/>
    </row>
    <row r="446" spans="1:22" ht="21.75" customHeight="1" thickBot="1">
      <c r="A446" s="1230" t="s">
        <v>825</v>
      </c>
      <c r="B446" s="1231"/>
      <c r="C446" s="1231"/>
      <c r="D446" s="1231"/>
      <c r="E446" s="1232"/>
      <c r="F446" s="1219" t="str">
        <f>'基本事項記入ｼｰﾄ'!$C$29</f>
        <v>**</v>
      </c>
      <c r="G446" s="1220"/>
      <c r="H446" s="1235"/>
      <c r="I446" s="1219" t="s">
        <v>975</v>
      </c>
      <c r="J446" s="1235"/>
      <c r="K446" s="1219" t="str">
        <f>'基本事項記入ｼｰﾄ'!$C$11</f>
        <v>△△　△△</v>
      </c>
      <c r="L446" s="1220"/>
      <c r="M446" s="1220"/>
      <c r="N446" s="1220"/>
      <c r="O446" s="1220"/>
      <c r="P446" s="1220"/>
      <c r="Q446" s="1220"/>
      <c r="R446" s="1220"/>
      <c r="S446" s="1220"/>
      <c r="T446" s="1220"/>
      <c r="U446" s="1220"/>
      <c r="V446" s="1235"/>
    </row>
    <row r="447" spans="1:22" ht="21.75" customHeight="1">
      <c r="A447" s="1250" t="s">
        <v>976</v>
      </c>
      <c r="B447" s="1241"/>
      <c r="C447" s="1241"/>
      <c r="D447" s="1241"/>
      <c r="E447" s="1241"/>
      <c r="F447" s="170"/>
      <c r="G447" s="171" t="s">
        <v>977</v>
      </c>
      <c r="H447" s="531" t="str">
        <f>'基本事項記入ｼｰﾄ'!$C$34</f>
        <v>**</v>
      </c>
      <c r="I447" s="1241" t="s">
        <v>822</v>
      </c>
      <c r="J447" s="1241"/>
      <c r="K447" s="1242" t="s">
        <v>820</v>
      </c>
      <c r="L447" s="1243"/>
      <c r="M447" s="169"/>
      <c r="N447" s="172" t="s">
        <v>978</v>
      </c>
      <c r="O447" s="173"/>
      <c r="P447" s="1242" t="s">
        <v>223</v>
      </c>
      <c r="Q447" s="1248"/>
      <c r="R447" s="1248"/>
      <c r="S447" s="1248"/>
      <c r="T447" s="1248"/>
      <c r="U447" s="1248"/>
      <c r="V447" s="1249"/>
    </row>
    <row r="448" spans="1:22" ht="21.75" customHeight="1">
      <c r="A448" s="1212" t="s">
        <v>979</v>
      </c>
      <c r="B448" s="1209"/>
      <c r="C448" s="1209"/>
      <c r="D448" s="1209"/>
      <c r="E448" s="1209"/>
      <c r="F448" s="1209"/>
      <c r="G448" s="1209"/>
      <c r="H448" s="1209"/>
      <c r="I448" s="1213"/>
      <c r="J448" s="174" t="s">
        <v>980</v>
      </c>
      <c r="K448" s="1191" t="s">
        <v>981</v>
      </c>
      <c r="L448" s="1191"/>
      <c r="M448" s="1191"/>
      <c r="N448" s="1191"/>
      <c r="O448" s="1191"/>
      <c r="P448" s="1209">
        <v>50</v>
      </c>
      <c r="Q448" s="1209"/>
      <c r="R448" s="1209"/>
      <c r="S448" s="1209"/>
      <c r="T448" s="1209"/>
      <c r="U448" s="1213"/>
      <c r="V448" s="175" t="s">
        <v>982</v>
      </c>
    </row>
    <row r="449" spans="1:22" ht="21.75" customHeight="1">
      <c r="A449" s="1673" t="s">
        <v>983</v>
      </c>
      <c r="B449" s="1674"/>
      <c r="C449" s="1674"/>
      <c r="D449" s="1674"/>
      <c r="E449" s="1674"/>
      <c r="F449" s="1675"/>
      <c r="G449" s="1676"/>
      <c r="H449" s="1676"/>
      <c r="I449" s="1676"/>
      <c r="J449" s="1676"/>
      <c r="K449" s="1676"/>
      <c r="L449" s="1676"/>
      <c r="M449" s="1676"/>
      <c r="N449" s="1677"/>
      <c r="O449" s="1675" t="s">
        <v>984</v>
      </c>
      <c r="P449" s="1678"/>
      <c r="Q449" s="1679"/>
      <c r="R449" s="1692"/>
      <c r="S449" s="1678"/>
      <c r="T449" s="1678"/>
      <c r="U449" s="1678"/>
      <c r="V449" s="1681"/>
    </row>
    <row r="450" spans="1:22" ht="21.75" customHeight="1" thickBot="1">
      <c r="A450" s="1682" t="s">
        <v>487</v>
      </c>
      <c r="B450" s="1683"/>
      <c r="C450" s="1683"/>
      <c r="D450" s="1683"/>
      <c r="E450" s="1683"/>
      <c r="F450" s="1684" t="s">
        <v>488</v>
      </c>
      <c r="G450" s="1685"/>
      <c r="H450" s="1685"/>
      <c r="I450" s="1685"/>
      <c r="J450" s="1685"/>
      <c r="K450" s="1686" t="s">
        <v>489</v>
      </c>
      <c r="L450" s="1686"/>
      <c r="M450" s="1511"/>
      <c r="N450" s="1511"/>
      <c r="O450" s="1511"/>
      <c r="P450" s="1511"/>
      <c r="Q450" s="1687" t="s">
        <v>490</v>
      </c>
      <c r="R450" s="1687"/>
      <c r="S450" s="1687"/>
      <c r="T450" s="1687"/>
      <c r="U450" s="1687"/>
      <c r="V450" s="1688"/>
    </row>
    <row r="451" spans="1:22" ht="21.75" customHeight="1" thickTop="1">
      <c r="A451" s="1672" t="s">
        <v>491</v>
      </c>
      <c r="B451" s="786"/>
      <c r="C451" s="786"/>
      <c r="D451" s="786"/>
      <c r="E451" s="786"/>
      <c r="F451" s="786"/>
      <c r="G451" s="786"/>
      <c r="H451" s="786"/>
      <c r="I451" s="786"/>
      <c r="J451" s="786"/>
      <c r="K451" s="787"/>
      <c r="L451" s="1429" t="s">
        <v>986</v>
      </c>
      <c r="M451" s="786"/>
      <c r="N451" s="786"/>
      <c r="O451" s="786"/>
      <c r="P451" s="786"/>
      <c r="Q451" s="786"/>
      <c r="R451" s="786"/>
      <c r="S451" s="786"/>
      <c r="T451" s="786"/>
      <c r="U451" s="786"/>
      <c r="V451" s="1430"/>
    </row>
    <row r="452" spans="1:22" ht="21.75" customHeight="1">
      <c r="A452" s="1557" t="s">
        <v>991</v>
      </c>
      <c r="B452" s="741"/>
      <c r="C452" s="1312" t="s">
        <v>987</v>
      </c>
      <c r="D452" s="741"/>
      <c r="E452" s="1209" t="s">
        <v>492</v>
      </c>
      <c r="F452" s="1213"/>
      <c r="G452" s="1206" t="s">
        <v>991</v>
      </c>
      <c r="H452" s="741"/>
      <c r="I452" s="1312" t="s">
        <v>987</v>
      </c>
      <c r="J452" s="741"/>
      <c r="K452" s="194" t="s">
        <v>492</v>
      </c>
      <c r="L452" s="195" t="s">
        <v>991</v>
      </c>
      <c r="M452" s="1206" t="s">
        <v>492</v>
      </c>
      <c r="N452" s="1207"/>
      <c r="O452" s="1206" t="s">
        <v>493</v>
      </c>
      <c r="P452" s="1207"/>
      <c r="Q452" s="1206" t="s">
        <v>991</v>
      </c>
      <c r="R452" s="741"/>
      <c r="S452" s="1312" t="s">
        <v>492</v>
      </c>
      <c r="T452" s="741"/>
      <c r="U452" s="1206" t="s">
        <v>493</v>
      </c>
      <c r="V452" s="1631"/>
    </row>
    <row r="453" spans="1:22" ht="21.75" customHeight="1">
      <c r="A453" s="1671"/>
      <c r="B453" s="1635"/>
      <c r="C453" s="520" t="s">
        <v>994</v>
      </c>
      <c r="D453" s="519"/>
      <c r="E453" s="1448"/>
      <c r="F453" s="1448"/>
      <c r="G453" s="1217" t="s">
        <v>494</v>
      </c>
      <c r="H453" s="1218"/>
      <c r="I453" s="1213" t="s">
        <v>999</v>
      </c>
      <c r="J453" s="1208"/>
      <c r="K453" s="462"/>
      <c r="L453" s="147" t="s">
        <v>1112</v>
      </c>
      <c r="M453" s="1324"/>
      <c r="N453" s="1325"/>
      <c r="O453" s="1206"/>
      <c r="P453" s="1207"/>
      <c r="Q453" s="1206"/>
      <c r="R453" s="741"/>
      <c r="S453" s="1312"/>
      <c r="T453" s="741"/>
      <c r="U453" s="1206"/>
      <c r="V453" s="1631"/>
    </row>
    <row r="454" spans="1:22" ht="21.75" customHeight="1">
      <c r="A454" s="1266" t="s">
        <v>494</v>
      </c>
      <c r="B454" s="863"/>
      <c r="C454" s="520" t="s">
        <v>996</v>
      </c>
      <c r="D454" s="519"/>
      <c r="E454" s="1448"/>
      <c r="F454" s="1268"/>
      <c r="G454" s="1575" t="s">
        <v>495</v>
      </c>
      <c r="H454" s="1267"/>
      <c r="I454" s="1269" t="s">
        <v>655</v>
      </c>
      <c r="J454" s="1208"/>
      <c r="K454" s="462"/>
      <c r="L454" s="147" t="s">
        <v>496</v>
      </c>
      <c r="M454" s="1324"/>
      <c r="N454" s="1325"/>
      <c r="O454" s="1663"/>
      <c r="P454" s="1691"/>
      <c r="Q454" s="1206"/>
      <c r="R454" s="741"/>
      <c r="S454" s="1312"/>
      <c r="T454" s="741"/>
      <c r="U454" s="1206"/>
      <c r="V454" s="1631"/>
    </row>
    <row r="455" spans="1:22" ht="21.75" customHeight="1">
      <c r="A455" s="1266"/>
      <c r="B455" s="863"/>
      <c r="C455" s="520" t="s">
        <v>997</v>
      </c>
      <c r="D455" s="519"/>
      <c r="E455" s="1448"/>
      <c r="F455" s="1448"/>
      <c r="G455" s="1272" t="s">
        <v>497</v>
      </c>
      <c r="H455" s="1274"/>
      <c r="I455" s="1213"/>
      <c r="J455" s="1208"/>
      <c r="K455" s="196"/>
      <c r="L455" s="147" t="s">
        <v>498</v>
      </c>
      <c r="M455" s="1324"/>
      <c r="N455" s="1325"/>
      <c r="O455" s="1663"/>
      <c r="P455" s="1691"/>
      <c r="Q455" s="1206" t="s">
        <v>499</v>
      </c>
      <c r="R455" s="741"/>
      <c r="S455" s="1667"/>
      <c r="T455" s="1668"/>
      <c r="U455" s="1669"/>
      <c r="V455" s="1670"/>
    </row>
    <row r="456" spans="1:22" ht="21.75" customHeight="1">
      <c r="A456" s="1266" t="s">
        <v>495</v>
      </c>
      <c r="B456" s="863"/>
      <c r="C456" s="520" t="s">
        <v>998</v>
      </c>
      <c r="D456" s="519"/>
      <c r="E456" s="1448"/>
      <c r="F456" s="1448"/>
      <c r="G456" s="1575" t="s">
        <v>500</v>
      </c>
      <c r="H456" s="1267"/>
      <c r="I456" s="1284" t="s">
        <v>501</v>
      </c>
      <c r="J456" s="1276"/>
      <c r="K456" s="536"/>
      <c r="L456" s="147" t="s">
        <v>502</v>
      </c>
      <c r="M456" s="1324"/>
      <c r="N456" s="1325"/>
      <c r="O456" s="1663"/>
      <c r="P456" s="1691"/>
      <c r="Q456" s="1206" t="s">
        <v>503</v>
      </c>
      <c r="R456" s="741"/>
      <c r="S456" s="1667"/>
      <c r="T456" s="1668"/>
      <c r="U456" s="1669"/>
      <c r="V456" s="1670"/>
    </row>
    <row r="457" spans="1:22" ht="21.75" customHeight="1">
      <c r="A457" s="1266"/>
      <c r="B457" s="863"/>
      <c r="C457" s="1224" t="s">
        <v>642</v>
      </c>
      <c r="D457" s="1258"/>
      <c r="E457" s="1448"/>
      <c r="F457" s="1268"/>
      <c r="G457" s="1575" t="s">
        <v>504</v>
      </c>
      <c r="H457" s="1267"/>
      <c r="I457" s="1269"/>
      <c r="J457" s="1208"/>
      <c r="K457" s="196"/>
      <c r="L457" s="147" t="s">
        <v>505</v>
      </c>
      <c r="M457" s="1324"/>
      <c r="N457" s="1325"/>
      <c r="O457" s="1663"/>
      <c r="P457" s="1691"/>
      <c r="Q457" s="1665" t="s">
        <v>506</v>
      </c>
      <c r="R457" s="1666"/>
      <c r="S457" s="1658"/>
      <c r="T457" s="1659"/>
      <c r="U457" s="1663"/>
      <c r="V457" s="1664"/>
    </row>
    <row r="458" spans="1:22" ht="21.75" customHeight="1">
      <c r="A458" s="1266" t="s">
        <v>497</v>
      </c>
      <c r="B458" s="863"/>
      <c r="C458" s="1224"/>
      <c r="D458" s="1258"/>
      <c r="E458" s="1448"/>
      <c r="F458" s="1268"/>
      <c r="G458" s="1575" t="s">
        <v>495</v>
      </c>
      <c r="H458" s="1267"/>
      <c r="I458" s="1269"/>
      <c r="J458" s="1208"/>
      <c r="K458" s="196"/>
      <c r="L458" s="147" t="s">
        <v>507</v>
      </c>
      <c r="M458" s="1324"/>
      <c r="N458" s="1325"/>
      <c r="O458" s="1663"/>
      <c r="P458" s="1691"/>
      <c r="Q458" s="1665" t="s">
        <v>508</v>
      </c>
      <c r="R458" s="1666"/>
      <c r="S458" s="1658"/>
      <c r="T458" s="1659"/>
      <c r="U458" s="1663"/>
      <c r="V458" s="1664"/>
    </row>
    <row r="459" spans="1:22" ht="21.75" customHeight="1">
      <c r="A459" s="1266"/>
      <c r="B459" s="863"/>
      <c r="C459" s="1213" t="s">
        <v>576</v>
      </c>
      <c r="D459" s="1628"/>
      <c r="E459" s="1448"/>
      <c r="F459" s="1448"/>
      <c r="G459" s="1272" t="s">
        <v>497</v>
      </c>
      <c r="H459" s="1274"/>
      <c r="I459" s="1213"/>
      <c r="J459" s="1208"/>
      <c r="K459" s="196"/>
      <c r="L459" s="147" t="s">
        <v>999</v>
      </c>
      <c r="M459" s="1324"/>
      <c r="N459" s="1325"/>
      <c r="O459" s="1663"/>
      <c r="P459" s="1691"/>
      <c r="Q459" s="1206" t="s">
        <v>509</v>
      </c>
      <c r="R459" s="741"/>
      <c r="S459" s="1312"/>
      <c r="T459" s="741"/>
      <c r="U459" s="1206"/>
      <c r="V459" s="1631"/>
    </row>
    <row r="460" spans="1:22" ht="21.75" customHeight="1" thickBot="1">
      <c r="A460" s="1277"/>
      <c r="B460" s="893"/>
      <c r="C460" s="1182" t="s">
        <v>577</v>
      </c>
      <c r="D460" s="1641"/>
      <c r="E460" s="1651"/>
      <c r="F460" s="1651"/>
      <c r="G460" s="1183" t="s">
        <v>1002</v>
      </c>
      <c r="H460" s="1184"/>
      <c r="I460" s="1626"/>
      <c r="J460" s="1641"/>
      <c r="K460" s="463">
        <f>E453+E454+E455+E456+E457+E458+E459+E460+K453+K456</f>
        <v>0</v>
      </c>
      <c r="L460" s="176" t="s">
        <v>501</v>
      </c>
      <c r="M460" s="1652"/>
      <c r="N460" s="1653"/>
      <c r="O460" s="1689"/>
      <c r="P460" s="1690"/>
      <c r="Q460" s="1183" t="s">
        <v>1002</v>
      </c>
      <c r="R460" s="1639"/>
      <c r="S460" s="1656">
        <f>M453+M454+M455+M456+M457+M458+M459+M460+S457+S458</f>
        <v>0</v>
      </c>
      <c r="T460" s="1657"/>
      <c r="U460" s="1303">
        <f>O453+O454+O455+O456+O457+O458+O459+O460+U457+U458</f>
        <v>0</v>
      </c>
      <c r="V460" s="1649"/>
    </row>
    <row r="461" spans="1:22" ht="21.75" customHeight="1" thickTop="1">
      <c r="A461" s="1270"/>
      <c r="B461" s="1271"/>
      <c r="C461" s="1272" t="s">
        <v>1038</v>
      </c>
      <c r="D461" s="1273"/>
      <c r="E461" s="1273"/>
      <c r="F461" s="1274"/>
      <c r="G461" s="1272" t="s">
        <v>1039</v>
      </c>
      <c r="H461" s="1275"/>
      <c r="I461" s="1275"/>
      <c r="J461" s="1276"/>
      <c r="K461" s="1428" t="s">
        <v>1040</v>
      </c>
      <c r="L461" s="1650"/>
      <c r="M461" s="179"/>
      <c r="N461" s="177" t="s">
        <v>1041</v>
      </c>
      <c r="O461" s="177"/>
      <c r="P461" s="1272" t="s">
        <v>1042</v>
      </c>
      <c r="Q461" s="786"/>
      <c r="R461" s="1447"/>
      <c r="S461" s="1428" t="s">
        <v>1043</v>
      </c>
      <c r="T461" s="786"/>
      <c r="U461" s="786"/>
      <c r="V461" s="1430"/>
    </row>
    <row r="462" spans="1:22" ht="21.75" customHeight="1">
      <c r="A462" s="1266" t="s">
        <v>89</v>
      </c>
      <c r="B462" s="1267"/>
      <c r="C462" s="1268">
        <v>37.5</v>
      </c>
      <c r="D462" s="1269"/>
      <c r="E462" s="182"/>
      <c r="F462" s="174" t="s">
        <v>90</v>
      </c>
      <c r="G462" s="1213"/>
      <c r="H462" s="1269"/>
      <c r="I462" s="181"/>
      <c r="J462" s="174"/>
      <c r="K462" s="1206"/>
      <c r="L462" s="741"/>
      <c r="M462" s="1312"/>
      <c r="N462" s="1169"/>
      <c r="O462" s="741"/>
      <c r="P462" s="1627" t="s">
        <v>91</v>
      </c>
      <c r="Q462" s="1625"/>
      <c r="R462" s="1628"/>
      <c r="S462" s="1206"/>
      <c r="T462" s="1625"/>
      <c r="U462" s="1625"/>
      <c r="V462" s="183"/>
    </row>
    <row r="463" spans="1:22" ht="21.75" customHeight="1">
      <c r="A463" s="1266" t="s">
        <v>92</v>
      </c>
      <c r="B463" s="1267"/>
      <c r="C463" s="1268">
        <v>31.5</v>
      </c>
      <c r="D463" s="1269"/>
      <c r="E463" s="182"/>
      <c r="F463" s="174" t="s">
        <v>90</v>
      </c>
      <c r="G463" s="1213"/>
      <c r="H463" s="1269"/>
      <c r="I463" s="181"/>
      <c r="J463" s="174"/>
      <c r="K463" s="1206"/>
      <c r="L463" s="741"/>
      <c r="M463" s="1312"/>
      <c r="N463" s="1169"/>
      <c r="O463" s="741"/>
      <c r="P463" s="1627" t="s">
        <v>91</v>
      </c>
      <c r="Q463" s="1625"/>
      <c r="R463" s="1628"/>
      <c r="S463" s="1206"/>
      <c r="T463" s="1625"/>
      <c r="U463" s="1625"/>
      <c r="V463" s="183"/>
    </row>
    <row r="464" spans="1:22" ht="21.75" customHeight="1">
      <c r="A464" s="1266" t="s">
        <v>93</v>
      </c>
      <c r="B464" s="1267"/>
      <c r="C464" s="1268">
        <v>26.5</v>
      </c>
      <c r="D464" s="1269"/>
      <c r="E464" s="182"/>
      <c r="F464" s="174" t="s">
        <v>90</v>
      </c>
      <c r="G464" s="1213"/>
      <c r="H464" s="1269"/>
      <c r="I464" s="147" t="s">
        <v>94</v>
      </c>
      <c r="J464" s="174"/>
      <c r="K464" s="1305"/>
      <c r="L464" s="1648"/>
      <c r="M464" s="1646"/>
      <c r="N464" s="1647"/>
      <c r="O464" s="1648"/>
      <c r="P464" s="1627" t="s">
        <v>91</v>
      </c>
      <c r="Q464" s="1625"/>
      <c r="R464" s="1628"/>
      <c r="S464" s="1206"/>
      <c r="T464" s="1625"/>
      <c r="U464" s="1625"/>
      <c r="V464" s="183"/>
    </row>
    <row r="465" spans="1:22" ht="21.75" customHeight="1">
      <c r="A465" s="1266" t="s">
        <v>831</v>
      </c>
      <c r="B465" s="1267"/>
      <c r="C465" s="1268">
        <v>19</v>
      </c>
      <c r="D465" s="1269"/>
      <c r="E465" s="182"/>
      <c r="F465" s="174" t="s">
        <v>832</v>
      </c>
      <c r="G465" s="1213" t="s">
        <v>682</v>
      </c>
      <c r="H465" s="1269"/>
      <c r="I465" s="147">
        <v>100</v>
      </c>
      <c r="J465" s="254" t="s">
        <v>682</v>
      </c>
      <c r="K465" s="1206"/>
      <c r="L465" s="741"/>
      <c r="M465" s="1646"/>
      <c r="N465" s="1647"/>
      <c r="O465" s="1648"/>
      <c r="P465" s="1627" t="s">
        <v>1080</v>
      </c>
      <c r="Q465" s="1625"/>
      <c r="R465" s="1628"/>
      <c r="S465" s="1206"/>
      <c r="T465" s="1625"/>
      <c r="U465" s="1625"/>
      <c r="V465" s="183"/>
    </row>
    <row r="466" spans="1:22" ht="21.75" customHeight="1">
      <c r="A466" s="1266" t="s">
        <v>833</v>
      </c>
      <c r="B466" s="1267"/>
      <c r="C466" s="1213">
        <v>13.2</v>
      </c>
      <c r="D466" s="1269"/>
      <c r="E466" s="181"/>
      <c r="F466" s="174" t="s">
        <v>834</v>
      </c>
      <c r="G466" s="1213">
        <v>95</v>
      </c>
      <c r="H466" s="1269"/>
      <c r="I466" s="147" t="s">
        <v>1045</v>
      </c>
      <c r="J466" s="254">
        <v>100</v>
      </c>
      <c r="K466" s="1206"/>
      <c r="L466" s="741"/>
      <c r="M466" s="1312"/>
      <c r="N466" s="1169"/>
      <c r="O466" s="741"/>
      <c r="P466" s="1627" t="s">
        <v>1081</v>
      </c>
      <c r="Q466" s="1625"/>
      <c r="R466" s="1628"/>
      <c r="S466" s="1206"/>
      <c r="T466" s="1625"/>
      <c r="U466" s="1625"/>
      <c r="V466" s="183"/>
    </row>
    <row r="467" spans="1:22" ht="21.75" customHeight="1">
      <c r="A467" s="1266" t="s">
        <v>844</v>
      </c>
      <c r="B467" s="1267"/>
      <c r="C467" s="1213">
        <v>4.75</v>
      </c>
      <c r="D467" s="1269"/>
      <c r="E467" s="181"/>
      <c r="F467" s="174" t="s">
        <v>832</v>
      </c>
      <c r="G467" s="1213">
        <v>52</v>
      </c>
      <c r="H467" s="1269"/>
      <c r="I467" s="147" t="s">
        <v>1044</v>
      </c>
      <c r="J467" s="254">
        <v>72</v>
      </c>
      <c r="K467" s="1206"/>
      <c r="L467" s="741"/>
      <c r="M467" s="1312"/>
      <c r="N467" s="1169"/>
      <c r="O467" s="741"/>
      <c r="P467" s="1627" t="s">
        <v>1080</v>
      </c>
      <c r="Q467" s="1625"/>
      <c r="R467" s="1628"/>
      <c r="S467" s="1206"/>
      <c r="T467" s="1625"/>
      <c r="U467" s="1625"/>
      <c r="V467" s="183"/>
    </row>
    <row r="468" spans="1:22" ht="21.75" customHeight="1">
      <c r="A468" s="1266" t="s">
        <v>837</v>
      </c>
      <c r="B468" s="1267"/>
      <c r="C468" s="1213">
        <v>2.36</v>
      </c>
      <c r="D468" s="1269"/>
      <c r="E468" s="181"/>
      <c r="F468" s="174" t="s">
        <v>832</v>
      </c>
      <c r="G468" s="1213">
        <v>40</v>
      </c>
      <c r="H468" s="1269"/>
      <c r="I468" s="147" t="s">
        <v>1044</v>
      </c>
      <c r="J468" s="254">
        <v>60</v>
      </c>
      <c r="K468" s="1206"/>
      <c r="L468" s="741"/>
      <c r="M468" s="1312"/>
      <c r="N468" s="1169"/>
      <c r="O468" s="741"/>
      <c r="P468" s="1627" t="s">
        <v>1080</v>
      </c>
      <c r="Q468" s="1625"/>
      <c r="R468" s="1628"/>
      <c r="S468" s="1206"/>
      <c r="T468" s="1625"/>
      <c r="U468" s="1625"/>
      <c r="V468" s="183"/>
    </row>
    <row r="469" spans="1:22" ht="21.75" customHeight="1">
      <c r="A469" s="1266" t="s">
        <v>838</v>
      </c>
      <c r="B469" s="1267"/>
      <c r="C469" s="1213">
        <v>600</v>
      </c>
      <c r="D469" s="1269"/>
      <c r="E469" s="181"/>
      <c r="F469" s="174" t="s">
        <v>877</v>
      </c>
      <c r="G469" s="1213">
        <v>25</v>
      </c>
      <c r="H469" s="1269"/>
      <c r="I469" s="147" t="s">
        <v>1044</v>
      </c>
      <c r="J469" s="254">
        <v>45</v>
      </c>
      <c r="K469" s="1206"/>
      <c r="L469" s="741"/>
      <c r="M469" s="1312"/>
      <c r="N469" s="1169"/>
      <c r="O469" s="741"/>
      <c r="P469" s="1627" t="s">
        <v>1080</v>
      </c>
      <c r="Q469" s="1625"/>
      <c r="R469" s="1628"/>
      <c r="S469" s="1206"/>
      <c r="T469" s="1625"/>
      <c r="U469" s="1625"/>
      <c r="V469" s="183"/>
    </row>
    <row r="470" spans="1:22" ht="21.75" customHeight="1">
      <c r="A470" s="1266" t="s">
        <v>839</v>
      </c>
      <c r="B470" s="1267"/>
      <c r="C470" s="1213">
        <v>300</v>
      </c>
      <c r="D470" s="1269"/>
      <c r="E470" s="181"/>
      <c r="F470" s="174" t="s">
        <v>840</v>
      </c>
      <c r="G470" s="1213">
        <v>16</v>
      </c>
      <c r="H470" s="1269"/>
      <c r="I470" s="147" t="s">
        <v>1046</v>
      </c>
      <c r="J470" s="254">
        <v>33</v>
      </c>
      <c r="K470" s="1206"/>
      <c r="L470" s="741"/>
      <c r="M470" s="1312"/>
      <c r="N470" s="1169"/>
      <c r="O470" s="741"/>
      <c r="P470" s="1627" t="s">
        <v>1082</v>
      </c>
      <c r="Q470" s="1625"/>
      <c r="R470" s="1628"/>
      <c r="S470" s="1206"/>
      <c r="T470" s="1625"/>
      <c r="U470" s="1625"/>
      <c r="V470" s="183"/>
    </row>
    <row r="471" spans="1:22" ht="21.75" customHeight="1">
      <c r="A471" s="1266" t="s">
        <v>841</v>
      </c>
      <c r="B471" s="1267"/>
      <c r="C471" s="1213">
        <v>150</v>
      </c>
      <c r="D471" s="1269"/>
      <c r="E471" s="181"/>
      <c r="F471" s="174" t="s">
        <v>840</v>
      </c>
      <c r="G471" s="1213">
        <v>8</v>
      </c>
      <c r="H471" s="1269"/>
      <c r="I471" s="147" t="s">
        <v>1046</v>
      </c>
      <c r="J471" s="254">
        <v>21</v>
      </c>
      <c r="K471" s="1206"/>
      <c r="L471" s="741"/>
      <c r="M471" s="1312"/>
      <c r="N471" s="1169"/>
      <c r="O471" s="741"/>
      <c r="P471" s="1627" t="s">
        <v>1082</v>
      </c>
      <c r="Q471" s="1625"/>
      <c r="R471" s="1628"/>
      <c r="S471" s="1206"/>
      <c r="T471" s="1625"/>
      <c r="U471" s="1625"/>
      <c r="V471" s="183"/>
    </row>
    <row r="472" spans="1:22" ht="21.75" customHeight="1" thickBot="1">
      <c r="A472" s="1277" t="s">
        <v>842</v>
      </c>
      <c r="B472" s="1278"/>
      <c r="C472" s="1182">
        <v>75</v>
      </c>
      <c r="D472" s="1279"/>
      <c r="E472" s="184"/>
      <c r="F472" s="185" t="s">
        <v>840</v>
      </c>
      <c r="G472" s="1182">
        <v>6</v>
      </c>
      <c r="H472" s="1279"/>
      <c r="I472" s="176" t="s">
        <v>1046</v>
      </c>
      <c r="J472" s="255">
        <v>11</v>
      </c>
      <c r="K472" s="1183"/>
      <c r="L472" s="1639"/>
      <c r="M472" s="1184"/>
      <c r="N472" s="990"/>
      <c r="O472" s="1639"/>
      <c r="P472" s="1640" t="s">
        <v>1082</v>
      </c>
      <c r="Q472" s="1626"/>
      <c r="R472" s="1641"/>
      <c r="S472" s="1183"/>
      <c r="T472" s="1626"/>
      <c r="U472" s="1626"/>
      <c r="V472" s="186"/>
    </row>
    <row r="473" spans="1:22" ht="21.75" customHeight="1" thickTop="1">
      <c r="A473" s="1282" t="s">
        <v>510</v>
      </c>
      <c r="B473" s="1283"/>
      <c r="C473" s="1283"/>
      <c r="D473" s="1283"/>
      <c r="E473" s="1283"/>
      <c r="F473" s="1283"/>
      <c r="G473" s="1283"/>
      <c r="H473" s="1284"/>
      <c r="I473" s="1276" t="s">
        <v>1056</v>
      </c>
      <c r="J473" s="1283"/>
      <c r="K473" s="1272"/>
      <c r="L473" s="1642"/>
      <c r="M473" s="1273"/>
      <c r="N473" s="1643"/>
      <c r="O473" s="1642"/>
      <c r="P473" s="1644" t="s">
        <v>1083</v>
      </c>
      <c r="Q473" s="900"/>
      <c r="R473" s="1645"/>
      <c r="S473" s="1428"/>
      <c r="T473" s="786"/>
      <c r="U473" s="786"/>
      <c r="V473" s="1430"/>
    </row>
    <row r="474" spans="1:22" ht="21.75" customHeight="1">
      <c r="A474" s="1282" t="s">
        <v>511</v>
      </c>
      <c r="B474" s="1283"/>
      <c r="C474" s="1283"/>
      <c r="D474" s="1283"/>
      <c r="E474" s="1283"/>
      <c r="F474" s="1283"/>
      <c r="G474" s="1283"/>
      <c r="H474" s="1284"/>
      <c r="I474" s="1276" t="s">
        <v>1056</v>
      </c>
      <c r="J474" s="1283"/>
      <c r="K474" s="1206"/>
      <c r="L474" s="741"/>
      <c r="M474" s="1312"/>
      <c r="N474" s="1169"/>
      <c r="O474" s="741"/>
      <c r="P474" s="1627" t="s">
        <v>1083</v>
      </c>
      <c r="Q474" s="1625"/>
      <c r="R474" s="1628"/>
      <c r="S474" s="1206"/>
      <c r="T474" s="1625"/>
      <c r="U474" s="1625"/>
      <c r="V474" s="183"/>
    </row>
    <row r="475" spans="1:22" ht="21.75" customHeight="1">
      <c r="A475" s="1282" t="s">
        <v>512</v>
      </c>
      <c r="B475" s="1283"/>
      <c r="C475" s="1283"/>
      <c r="D475" s="1283"/>
      <c r="E475" s="1283"/>
      <c r="F475" s="1283"/>
      <c r="G475" s="1283"/>
      <c r="H475" s="1284"/>
      <c r="I475" s="1276" t="s">
        <v>932</v>
      </c>
      <c r="J475" s="1283"/>
      <c r="K475" s="1206"/>
      <c r="L475" s="741"/>
      <c r="M475" s="1312"/>
      <c r="N475" s="1169"/>
      <c r="O475" s="741"/>
      <c r="P475" s="1627" t="s">
        <v>513</v>
      </c>
      <c r="Q475" s="1625"/>
      <c r="R475" s="1628"/>
      <c r="S475" s="1206"/>
      <c r="T475" s="1625"/>
      <c r="U475" s="1625"/>
      <c r="V475" s="183"/>
    </row>
    <row r="476" spans="1:22" ht="21.75" customHeight="1">
      <c r="A476" s="1282" t="s">
        <v>514</v>
      </c>
      <c r="B476" s="1283"/>
      <c r="C476" s="1283"/>
      <c r="D476" s="1283"/>
      <c r="E476" s="1283"/>
      <c r="F476" s="1283"/>
      <c r="G476" s="1283"/>
      <c r="H476" s="1284"/>
      <c r="I476" s="1276" t="s">
        <v>1056</v>
      </c>
      <c r="J476" s="1283"/>
      <c r="K476" s="1206"/>
      <c r="L476" s="741"/>
      <c r="M476" s="1312"/>
      <c r="N476" s="1169"/>
      <c r="O476" s="741"/>
      <c r="P476" s="1627" t="s">
        <v>1083</v>
      </c>
      <c r="Q476" s="1625"/>
      <c r="R476" s="1628"/>
      <c r="S476" s="1206"/>
      <c r="T476" s="1625"/>
      <c r="U476" s="1625"/>
      <c r="V476" s="183"/>
    </row>
    <row r="477" spans="1:22" ht="21.75" customHeight="1">
      <c r="A477" s="1282" t="s">
        <v>515</v>
      </c>
      <c r="B477" s="1283"/>
      <c r="C477" s="1283"/>
      <c r="D477" s="1283"/>
      <c r="E477" s="1283"/>
      <c r="F477" s="1283"/>
      <c r="G477" s="1283"/>
      <c r="H477" s="1284"/>
      <c r="I477" s="1276" t="s">
        <v>516</v>
      </c>
      <c r="J477" s="1283"/>
      <c r="K477" s="1206"/>
      <c r="L477" s="741"/>
      <c r="M477" s="1312"/>
      <c r="N477" s="1169"/>
      <c r="O477" s="741"/>
      <c r="P477" s="1627" t="s">
        <v>517</v>
      </c>
      <c r="Q477" s="1625"/>
      <c r="R477" s="1628"/>
      <c r="S477" s="1206"/>
      <c r="T477" s="1625"/>
      <c r="U477" s="1625"/>
      <c r="V477" s="183"/>
    </row>
    <row r="478" spans="1:22" ht="21.75" customHeight="1">
      <c r="A478" s="188"/>
      <c r="B478" s="189"/>
      <c r="C478" s="1209" t="s">
        <v>1048</v>
      </c>
      <c r="D478" s="1209"/>
      <c r="E478" s="1209"/>
      <c r="F478" s="1209"/>
      <c r="G478" s="1209"/>
      <c r="H478" s="1213"/>
      <c r="I478" s="1208" t="s">
        <v>1049</v>
      </c>
      <c r="J478" s="1209"/>
      <c r="K478" s="1206"/>
      <c r="L478" s="741"/>
      <c r="M478" s="1312"/>
      <c r="N478" s="1169"/>
      <c r="O478" s="741"/>
      <c r="P478" s="1627" t="s">
        <v>1080</v>
      </c>
      <c r="Q478" s="1625"/>
      <c r="R478" s="1628"/>
      <c r="S478" s="1206"/>
      <c r="T478" s="1625"/>
      <c r="U478" s="1625"/>
      <c r="V478" s="183"/>
    </row>
    <row r="479" spans="1:22" ht="21.75" customHeight="1">
      <c r="A479" s="140" t="s">
        <v>1050</v>
      </c>
      <c r="B479" s="178" t="s">
        <v>1051</v>
      </c>
      <c r="C479" s="1209" t="s">
        <v>1052</v>
      </c>
      <c r="D479" s="1209"/>
      <c r="E479" s="1209"/>
      <c r="F479" s="1209"/>
      <c r="G479" s="1209"/>
      <c r="H479" s="1213"/>
      <c r="I479" s="1208" t="s">
        <v>1053</v>
      </c>
      <c r="J479" s="1209"/>
      <c r="K479" s="1206"/>
      <c r="L479" s="741"/>
      <c r="M479" s="1312"/>
      <c r="N479" s="1169"/>
      <c r="O479" s="741"/>
      <c r="P479" s="1627" t="s">
        <v>1083</v>
      </c>
      <c r="Q479" s="1625"/>
      <c r="R479" s="1628"/>
      <c r="S479" s="1206"/>
      <c r="T479" s="1625"/>
      <c r="U479" s="1625"/>
      <c r="V479" s="183"/>
    </row>
    <row r="480" spans="1:22" ht="21.75" customHeight="1">
      <c r="A480" s="190" t="s">
        <v>892</v>
      </c>
      <c r="B480" s="178" t="s">
        <v>1054</v>
      </c>
      <c r="C480" s="1209" t="s">
        <v>1055</v>
      </c>
      <c r="D480" s="1209"/>
      <c r="E480" s="1209"/>
      <c r="F480" s="1209"/>
      <c r="G480" s="1209"/>
      <c r="H480" s="1213"/>
      <c r="I480" s="1208" t="s">
        <v>1056</v>
      </c>
      <c r="J480" s="1209"/>
      <c r="K480" s="1206"/>
      <c r="L480" s="741"/>
      <c r="M480" s="1312"/>
      <c r="N480" s="1169"/>
      <c r="O480" s="741"/>
      <c r="P480" s="1627" t="s">
        <v>1083</v>
      </c>
      <c r="Q480" s="1625"/>
      <c r="R480" s="1628"/>
      <c r="S480" s="1176" t="s">
        <v>1127</v>
      </c>
      <c r="T480" s="1177"/>
      <c r="U480" s="1177"/>
      <c r="V480" s="528"/>
    </row>
    <row r="481" spans="1:22" ht="21.75" customHeight="1">
      <c r="A481" s="140" t="s">
        <v>1057</v>
      </c>
      <c r="B481" s="178" t="s">
        <v>933</v>
      </c>
      <c r="C481" s="1209" t="s">
        <v>1058</v>
      </c>
      <c r="D481" s="1209"/>
      <c r="E481" s="1209"/>
      <c r="F481" s="1209"/>
      <c r="G481" s="1209"/>
      <c r="H481" s="1213"/>
      <c r="I481" s="1208" t="s">
        <v>1059</v>
      </c>
      <c r="J481" s="1209"/>
      <c r="K481" s="1206"/>
      <c r="L481" s="741"/>
      <c r="M481" s="1312"/>
      <c r="N481" s="1169"/>
      <c r="O481" s="741"/>
      <c r="P481" s="1627" t="s">
        <v>1084</v>
      </c>
      <c r="Q481" s="1625"/>
      <c r="R481" s="1628"/>
      <c r="S481" s="1176" t="s">
        <v>1282</v>
      </c>
      <c r="T481" s="1177"/>
      <c r="U481" s="1177"/>
      <c r="V481" s="528"/>
    </row>
    <row r="482" spans="1:22" ht="21.75" customHeight="1">
      <c r="A482" s="140" t="s">
        <v>1060</v>
      </c>
      <c r="B482" s="178" t="s">
        <v>1061</v>
      </c>
      <c r="C482" s="1209" t="s">
        <v>1062</v>
      </c>
      <c r="D482" s="1209"/>
      <c r="E482" s="1209"/>
      <c r="F482" s="1209"/>
      <c r="G482" s="1209"/>
      <c r="H482" s="1213"/>
      <c r="I482" s="1208" t="s">
        <v>95</v>
      </c>
      <c r="J482" s="1209"/>
      <c r="K482" s="1206"/>
      <c r="L482" s="741"/>
      <c r="M482" s="1312"/>
      <c r="N482" s="1169"/>
      <c r="O482" s="741"/>
      <c r="P482" s="1627" t="s">
        <v>91</v>
      </c>
      <c r="Q482" s="1625"/>
      <c r="R482" s="1628"/>
      <c r="S482" s="1188">
        <v>4.9</v>
      </c>
      <c r="T482" s="1624"/>
      <c r="U482" s="1624"/>
      <c r="V482" s="528" t="s">
        <v>894</v>
      </c>
    </row>
    <row r="483" spans="1:22" ht="21.75" customHeight="1">
      <c r="A483" s="140" t="s">
        <v>92</v>
      </c>
      <c r="B483" s="178" t="s">
        <v>1063</v>
      </c>
      <c r="C483" s="1209" t="s">
        <v>1064</v>
      </c>
      <c r="D483" s="1209"/>
      <c r="E483" s="1209"/>
      <c r="F483" s="1209"/>
      <c r="G483" s="1209"/>
      <c r="H483" s="1213"/>
      <c r="I483" s="1208" t="s">
        <v>96</v>
      </c>
      <c r="J483" s="1209"/>
      <c r="K483" s="1206"/>
      <c r="L483" s="741"/>
      <c r="M483" s="1312"/>
      <c r="N483" s="1169"/>
      <c r="O483" s="741"/>
      <c r="P483" s="1627" t="s">
        <v>91</v>
      </c>
      <c r="Q483" s="1625"/>
      <c r="R483" s="1628"/>
      <c r="S483" s="1176" t="s">
        <v>97</v>
      </c>
      <c r="T483" s="1177"/>
      <c r="U483" s="1177"/>
      <c r="V483" s="528"/>
    </row>
    <row r="484" spans="1:22" ht="21.75" customHeight="1">
      <c r="A484" s="191"/>
      <c r="B484" s="180"/>
      <c r="C484" s="1209" t="s">
        <v>1065</v>
      </c>
      <c r="D484" s="1209"/>
      <c r="E484" s="1209"/>
      <c r="F484" s="1209"/>
      <c r="G484" s="1209"/>
      <c r="H484" s="1213"/>
      <c r="I484" s="1208" t="s">
        <v>1066</v>
      </c>
      <c r="J484" s="1209"/>
      <c r="K484" s="1206"/>
      <c r="L484" s="741"/>
      <c r="M484" s="1312"/>
      <c r="N484" s="1169"/>
      <c r="O484" s="741"/>
      <c r="P484" s="1627" t="s">
        <v>1067</v>
      </c>
      <c r="Q484" s="1625"/>
      <c r="R484" s="1628"/>
      <c r="S484" s="1206"/>
      <c r="T484" s="1625"/>
      <c r="U484" s="1625"/>
      <c r="V484" s="183"/>
    </row>
    <row r="485" spans="1:22" ht="21.75" customHeight="1">
      <c r="A485" s="1212" t="s">
        <v>1068</v>
      </c>
      <c r="B485" s="1209"/>
      <c r="C485" s="1209"/>
      <c r="D485" s="1209"/>
      <c r="E485" s="1209"/>
      <c r="F485" s="1209"/>
      <c r="G485" s="1209"/>
      <c r="H485" s="1213"/>
      <c r="I485" s="1208" t="s">
        <v>1069</v>
      </c>
      <c r="J485" s="1209"/>
      <c r="K485" s="1206"/>
      <c r="L485" s="741"/>
      <c r="M485" s="1312"/>
      <c r="N485" s="1169"/>
      <c r="O485" s="741"/>
      <c r="P485" s="1627" t="s">
        <v>1070</v>
      </c>
      <c r="Q485" s="1625"/>
      <c r="R485" s="1628"/>
      <c r="S485" s="1206"/>
      <c r="T485" s="1625"/>
      <c r="U485" s="1625"/>
      <c r="V485" s="183"/>
    </row>
    <row r="486" spans="1:22" ht="21.75" customHeight="1">
      <c r="A486" s="1291" t="s">
        <v>166</v>
      </c>
      <c r="B486" s="1292"/>
      <c r="C486" s="1224" t="s">
        <v>1132</v>
      </c>
      <c r="D486" s="1225"/>
      <c r="E486" s="1225"/>
      <c r="F486" s="1225"/>
      <c r="G486" s="1225"/>
      <c r="H486" s="1225"/>
      <c r="I486" s="1208" t="s">
        <v>167</v>
      </c>
      <c r="J486" s="1209"/>
      <c r="K486" s="1206"/>
      <c r="L486" s="741"/>
      <c r="M486" s="1312"/>
      <c r="N486" s="1169"/>
      <c r="O486" s="741"/>
      <c r="P486" s="1627" t="s">
        <v>168</v>
      </c>
      <c r="Q486" s="1625"/>
      <c r="R486" s="1628"/>
      <c r="S486" s="1176"/>
      <c r="T486" s="1177"/>
      <c r="U486" s="1177"/>
      <c r="V486" s="183"/>
    </row>
    <row r="487" spans="1:22" ht="21.75" customHeight="1">
      <c r="A487" s="1293"/>
      <c r="B487" s="1294"/>
      <c r="C487" s="1224" t="s">
        <v>644</v>
      </c>
      <c r="D487" s="1225"/>
      <c r="E487" s="1225"/>
      <c r="F487" s="1225"/>
      <c r="G487" s="1225"/>
      <c r="H487" s="1225"/>
      <c r="I487" s="1208" t="s">
        <v>1071</v>
      </c>
      <c r="J487" s="1209"/>
      <c r="K487" s="1206"/>
      <c r="L487" s="741"/>
      <c r="M487" s="1312"/>
      <c r="N487" s="1169"/>
      <c r="O487" s="741"/>
      <c r="P487" s="1627" t="s">
        <v>91</v>
      </c>
      <c r="Q487" s="1625"/>
      <c r="R487" s="1628"/>
      <c r="S487" s="1629"/>
      <c r="T487" s="1630"/>
      <c r="U487" s="1630"/>
      <c r="V487" s="183"/>
    </row>
    <row r="488" spans="1:22" ht="21.75" customHeight="1">
      <c r="A488" s="1295"/>
      <c r="B488" s="1296"/>
      <c r="C488" s="1224" t="s">
        <v>1133</v>
      </c>
      <c r="D488" s="1225"/>
      <c r="E488" s="1225"/>
      <c r="F488" s="1225"/>
      <c r="G488" s="1225"/>
      <c r="H488" s="1225"/>
      <c r="I488" s="1208" t="s">
        <v>169</v>
      </c>
      <c r="J488" s="1209"/>
      <c r="K488" s="1206"/>
      <c r="L488" s="741"/>
      <c r="M488" s="1312"/>
      <c r="N488" s="1169"/>
      <c r="O488" s="741"/>
      <c r="P488" s="1627" t="s">
        <v>1074</v>
      </c>
      <c r="Q488" s="1625"/>
      <c r="R488" s="1628"/>
      <c r="S488" s="1176"/>
      <c r="T488" s="1177"/>
      <c r="U488" s="1177"/>
      <c r="V488" s="183"/>
    </row>
    <row r="489" spans="1:22" ht="21.75" customHeight="1">
      <c r="A489" s="1212" t="s">
        <v>697</v>
      </c>
      <c r="B489" s="1209"/>
      <c r="C489" s="1209"/>
      <c r="D489" s="1209"/>
      <c r="E489" s="1209"/>
      <c r="F489" s="1209"/>
      <c r="G489" s="1209"/>
      <c r="H489" s="1213"/>
      <c r="I489" s="1208" t="s">
        <v>169</v>
      </c>
      <c r="J489" s="1209"/>
      <c r="K489" s="1206"/>
      <c r="L489" s="741"/>
      <c r="M489" s="1312"/>
      <c r="N489" s="1169"/>
      <c r="O489" s="741"/>
      <c r="P489" s="1627" t="s">
        <v>1074</v>
      </c>
      <c r="Q489" s="1625"/>
      <c r="R489" s="1628"/>
      <c r="S489" s="1206"/>
      <c r="T489" s="1625"/>
      <c r="U489" s="1625"/>
      <c r="V489" s="183"/>
    </row>
    <row r="490" spans="1:22" ht="21.75" customHeight="1" thickBot="1">
      <c r="A490" s="1215" t="s">
        <v>1072</v>
      </c>
      <c r="B490" s="1192"/>
      <c r="C490" s="1192"/>
      <c r="D490" s="1192"/>
      <c r="E490" s="1192"/>
      <c r="F490" s="1192"/>
      <c r="G490" s="1192"/>
      <c r="H490" s="1193"/>
      <c r="I490" s="1216" t="s">
        <v>1073</v>
      </c>
      <c r="J490" s="1192"/>
      <c r="K490" s="1217"/>
      <c r="L490" s="1635"/>
      <c r="M490" s="1636"/>
      <c r="N490" s="1637"/>
      <c r="O490" s="1635"/>
      <c r="P490" s="1638" t="s">
        <v>1074</v>
      </c>
      <c r="Q490" s="938"/>
      <c r="R490" s="917"/>
      <c r="S490" s="1217"/>
      <c r="T490" s="938"/>
      <c r="U490" s="938"/>
      <c r="V490" s="192"/>
    </row>
    <row r="491" spans="1:22" s="193" customFormat="1" ht="21.75" customHeight="1" thickBot="1">
      <c r="A491" s="1219" t="s">
        <v>1075</v>
      </c>
      <c r="B491" s="1220"/>
      <c r="C491" s="1220"/>
      <c r="D491" s="1220"/>
      <c r="E491" s="1220"/>
      <c r="F491" s="1531"/>
      <c r="G491" s="170"/>
      <c r="H491" s="171"/>
      <c r="I491" s="1220" t="s">
        <v>679</v>
      </c>
      <c r="J491" s="1220"/>
      <c r="K491" s="530"/>
      <c r="L491" s="524" t="s">
        <v>170</v>
      </c>
      <c r="M491" s="529"/>
      <c r="N491" s="539"/>
      <c r="O491" s="1214" t="s">
        <v>315</v>
      </c>
      <c r="P491" s="1214"/>
      <c r="Q491" s="523"/>
      <c r="R491" s="523"/>
      <c r="S491" s="524" t="s">
        <v>98</v>
      </c>
      <c r="T491" s="171"/>
      <c r="U491" s="171"/>
      <c r="V491" s="407"/>
    </row>
    <row r="492" spans="1:22" ht="21.75" customHeight="1" thickBot="1">
      <c r="A492" s="1219" t="s">
        <v>1076</v>
      </c>
      <c r="B492" s="1126"/>
      <c r="C492" s="1126"/>
      <c r="D492" s="1126"/>
      <c r="E492" s="1126"/>
      <c r="F492" s="1133"/>
      <c r="G492" s="1632"/>
      <c r="H492" s="1633"/>
      <c r="I492" s="1633"/>
      <c r="J492" s="1633"/>
      <c r="K492" s="1633"/>
      <c r="L492" s="1633"/>
      <c r="M492" s="1633"/>
      <c r="N492" s="1633"/>
      <c r="O492" s="1633"/>
      <c r="P492" s="1633"/>
      <c r="Q492" s="1633"/>
      <c r="R492" s="1633"/>
      <c r="S492" s="1633"/>
      <c r="T492" s="1633"/>
      <c r="U492" s="1633"/>
      <c r="V492" s="1634"/>
    </row>
    <row r="493" spans="1:22" ht="21.75" customHeight="1" thickBot="1">
      <c r="A493" s="1180" t="s">
        <v>1077</v>
      </c>
      <c r="B493" s="1151"/>
      <c r="C493" s="1151"/>
      <c r="D493" s="1151"/>
      <c r="E493" s="1151"/>
      <c r="F493" s="1151"/>
      <c r="G493" s="1239" t="str">
        <f>'基本事項記入ｼｰﾄ'!$C$31</f>
        <v>○○　○○　  印</v>
      </c>
      <c r="H493" s="1239"/>
      <c r="I493" s="1239"/>
      <c r="J493" s="1239"/>
      <c r="K493" s="1239"/>
      <c r="L493" s="1239"/>
      <c r="M493" s="1240" t="s">
        <v>858</v>
      </c>
      <c r="N493" s="1240"/>
      <c r="O493" s="1240"/>
      <c r="P493" s="1240"/>
      <c r="Q493" s="1239" t="str">
        <f>'基本事項記入ｼｰﾄ'!$C$32</f>
        <v>○○　○○○　　　印</v>
      </c>
      <c r="R493" s="1153"/>
      <c r="S493" s="1153"/>
      <c r="T493" s="1153"/>
      <c r="U493" s="1153"/>
      <c r="V493" s="1244"/>
    </row>
    <row r="494" spans="1:22" ht="21.75" customHeight="1">
      <c r="A494" s="193"/>
      <c r="B494" s="1189" t="s">
        <v>1078</v>
      </c>
      <c r="C494" s="1189"/>
      <c r="D494" s="1189"/>
      <c r="E494" s="1189"/>
      <c r="F494" s="1189"/>
      <c r="G494" s="1189"/>
      <c r="H494" s="1189"/>
      <c r="I494" s="1189"/>
      <c r="J494" s="1189"/>
      <c r="K494" s="1189"/>
      <c r="L494" s="1189"/>
      <c r="M494" s="1189"/>
      <c r="N494" s="1189"/>
      <c r="O494" s="1189"/>
      <c r="P494" s="1189"/>
      <c r="Q494" s="1189"/>
      <c r="R494" s="1189"/>
      <c r="S494" s="1189"/>
      <c r="T494" s="1189"/>
      <c r="U494" s="1189"/>
      <c r="V494" s="1189"/>
    </row>
    <row r="495" ht="18" customHeight="1"/>
    <row r="496" ht="13.5">
      <c r="T496" t="s">
        <v>485</v>
      </c>
    </row>
    <row r="497" spans="3:22" ht="21.75" customHeight="1">
      <c r="C497" s="1116" t="s">
        <v>486</v>
      </c>
      <c r="D497" s="1172"/>
      <c r="E497" s="1172"/>
      <c r="F497" s="1172"/>
      <c r="G497" s="1172"/>
      <c r="H497" s="1172"/>
      <c r="I497" s="1172"/>
      <c r="J497" s="1172"/>
      <c r="K497" s="1172"/>
      <c r="L497" s="1172"/>
      <c r="M497" s="1172"/>
      <c r="N497" s="1172"/>
      <c r="O497" s="1172"/>
      <c r="P497" s="1172"/>
      <c r="Q497" s="1172"/>
      <c r="R497" s="1172"/>
      <c r="S497" s="1172"/>
      <c r="T497" s="117"/>
      <c r="U497" s="117"/>
      <c r="V497" s="117"/>
    </row>
    <row r="498" spans="3:22" ht="21.75" customHeight="1">
      <c r="C498" s="87"/>
      <c r="D498" s="88"/>
      <c r="E498" s="88"/>
      <c r="F498" s="88"/>
      <c r="G498" s="88"/>
      <c r="H498" s="88"/>
      <c r="I498" s="88"/>
      <c r="J498" s="88"/>
      <c r="K498" s="88"/>
      <c r="L498" s="88"/>
      <c r="M498" s="88"/>
      <c r="N498" s="88"/>
      <c r="O498" s="88"/>
      <c r="P498" s="88"/>
      <c r="Q498" s="88"/>
      <c r="R498" s="88"/>
      <c r="S498" s="88"/>
      <c r="T498" s="117"/>
      <c r="U498" s="117"/>
      <c r="V498" s="117"/>
    </row>
    <row r="499" ht="21.75" customHeight="1"/>
    <row r="500" spans="1:22" ht="21.75" customHeight="1" thickBot="1">
      <c r="A500" s="1228"/>
      <c r="B500" s="1228"/>
      <c r="C500" s="1228"/>
      <c r="D500" s="1228"/>
      <c r="E500" s="1228"/>
      <c r="F500" s="1229"/>
      <c r="G500" s="1228"/>
      <c r="H500" s="1228"/>
      <c r="I500" s="1228"/>
      <c r="J500" s="1228"/>
      <c r="K500" s="1228"/>
      <c r="L500" s="1228"/>
      <c r="M500" s="1228"/>
      <c r="N500" s="1228"/>
      <c r="O500" s="168"/>
      <c r="P500" s="1228"/>
      <c r="Q500" s="1228"/>
      <c r="R500" s="1228"/>
      <c r="S500" s="1228"/>
      <c r="T500" s="1228"/>
      <c r="U500" s="1228"/>
      <c r="V500" s="1228"/>
    </row>
    <row r="501" spans="1:22" ht="21.75" customHeight="1" thickBot="1">
      <c r="A501" s="1230" t="s">
        <v>825</v>
      </c>
      <c r="B501" s="1231"/>
      <c r="C501" s="1231"/>
      <c r="D501" s="1231"/>
      <c r="E501" s="1232"/>
      <c r="F501" s="1219" t="str">
        <f>'基本事項記入ｼｰﾄ'!$C$29</f>
        <v>**</v>
      </c>
      <c r="G501" s="1220"/>
      <c r="H501" s="1235"/>
      <c r="I501" s="1219" t="s">
        <v>975</v>
      </c>
      <c r="J501" s="1235"/>
      <c r="K501" s="1219" t="str">
        <f>'基本事項記入ｼｰﾄ'!$C$11</f>
        <v>△△　△△</v>
      </c>
      <c r="L501" s="1220"/>
      <c r="M501" s="1220"/>
      <c r="N501" s="1220"/>
      <c r="O501" s="1220"/>
      <c r="P501" s="1220"/>
      <c r="Q501" s="1220"/>
      <c r="R501" s="1220"/>
      <c r="S501" s="1220"/>
      <c r="T501" s="1220"/>
      <c r="U501" s="1220"/>
      <c r="V501" s="1235"/>
    </row>
    <row r="502" spans="1:22" ht="21.75" customHeight="1">
      <c r="A502" s="1250" t="s">
        <v>976</v>
      </c>
      <c r="B502" s="1241"/>
      <c r="C502" s="1241"/>
      <c r="D502" s="1241"/>
      <c r="E502" s="1241"/>
      <c r="F502" s="170"/>
      <c r="G502" s="171" t="s">
        <v>977</v>
      </c>
      <c r="H502" s="531" t="str">
        <f>'基本事項記入ｼｰﾄ'!$C$34</f>
        <v>**</v>
      </c>
      <c r="I502" s="1241" t="s">
        <v>822</v>
      </c>
      <c r="J502" s="1241"/>
      <c r="K502" s="1242" t="s">
        <v>821</v>
      </c>
      <c r="L502" s="1243"/>
      <c r="M502" s="169"/>
      <c r="N502" s="172" t="s">
        <v>978</v>
      </c>
      <c r="O502" s="173"/>
      <c r="P502" s="1242" t="s">
        <v>225</v>
      </c>
      <c r="Q502" s="1248"/>
      <c r="R502" s="1248"/>
      <c r="S502" s="1248"/>
      <c r="T502" s="1248"/>
      <c r="U502" s="1248"/>
      <c r="V502" s="1249"/>
    </row>
    <row r="503" spans="1:22" ht="21.75" customHeight="1">
      <c r="A503" s="1212" t="s">
        <v>979</v>
      </c>
      <c r="B503" s="1209"/>
      <c r="C503" s="1209"/>
      <c r="D503" s="1209"/>
      <c r="E503" s="1209"/>
      <c r="F503" s="1209"/>
      <c r="G503" s="1209"/>
      <c r="H503" s="1209"/>
      <c r="I503" s="1213"/>
      <c r="J503" s="174" t="s">
        <v>980</v>
      </c>
      <c r="K503" s="1191" t="s">
        <v>981</v>
      </c>
      <c r="L503" s="1191"/>
      <c r="M503" s="1191"/>
      <c r="N503" s="1191"/>
      <c r="O503" s="1191"/>
      <c r="P503" s="1209">
        <v>50</v>
      </c>
      <c r="Q503" s="1209"/>
      <c r="R503" s="1209"/>
      <c r="S503" s="1209"/>
      <c r="T503" s="1209"/>
      <c r="U503" s="1213"/>
      <c r="V503" s="175" t="s">
        <v>982</v>
      </c>
    </row>
    <row r="504" spans="1:22" ht="21.75" customHeight="1">
      <c r="A504" s="1673" t="s">
        <v>983</v>
      </c>
      <c r="B504" s="1674"/>
      <c r="C504" s="1674"/>
      <c r="D504" s="1674"/>
      <c r="E504" s="1674"/>
      <c r="F504" s="1675"/>
      <c r="G504" s="1676"/>
      <c r="H504" s="1676"/>
      <c r="I504" s="1676"/>
      <c r="J504" s="1676"/>
      <c r="K504" s="1676"/>
      <c r="L504" s="1676"/>
      <c r="M504" s="1676"/>
      <c r="N504" s="1677"/>
      <c r="O504" s="1675" t="s">
        <v>984</v>
      </c>
      <c r="P504" s="1678"/>
      <c r="Q504" s="1679"/>
      <c r="R504" s="1692"/>
      <c r="S504" s="1678"/>
      <c r="T504" s="1678"/>
      <c r="U504" s="1678"/>
      <c r="V504" s="1681"/>
    </row>
    <row r="505" spans="1:22" ht="21.75" customHeight="1" thickBot="1">
      <c r="A505" s="1682" t="s">
        <v>487</v>
      </c>
      <c r="B505" s="1683"/>
      <c r="C505" s="1683"/>
      <c r="D505" s="1683"/>
      <c r="E505" s="1683"/>
      <c r="F505" s="1684" t="s">
        <v>488</v>
      </c>
      <c r="G505" s="1685"/>
      <c r="H505" s="1685"/>
      <c r="I505" s="1685"/>
      <c r="J505" s="1685"/>
      <c r="K505" s="1686" t="s">
        <v>489</v>
      </c>
      <c r="L505" s="1686"/>
      <c r="M505" s="1511"/>
      <c r="N505" s="1511"/>
      <c r="O505" s="1511"/>
      <c r="P505" s="1511"/>
      <c r="Q505" s="1687" t="s">
        <v>490</v>
      </c>
      <c r="R505" s="1687"/>
      <c r="S505" s="1687"/>
      <c r="T505" s="1687"/>
      <c r="U505" s="1687"/>
      <c r="V505" s="1688"/>
    </row>
    <row r="506" spans="1:22" ht="21.75" customHeight="1" thickTop="1">
      <c r="A506" s="1672" t="s">
        <v>491</v>
      </c>
      <c r="B506" s="786"/>
      <c r="C506" s="786"/>
      <c r="D506" s="786"/>
      <c r="E506" s="786"/>
      <c r="F506" s="786"/>
      <c r="G506" s="786"/>
      <c r="H506" s="786"/>
      <c r="I506" s="786"/>
      <c r="J506" s="786"/>
      <c r="K506" s="787"/>
      <c r="L506" s="1429" t="s">
        <v>986</v>
      </c>
      <c r="M506" s="786"/>
      <c r="N506" s="786"/>
      <c r="O506" s="786"/>
      <c r="P506" s="786"/>
      <c r="Q506" s="786"/>
      <c r="R506" s="786"/>
      <c r="S506" s="786"/>
      <c r="T506" s="786"/>
      <c r="U506" s="786"/>
      <c r="V506" s="1430"/>
    </row>
    <row r="507" spans="1:22" ht="21.75" customHeight="1">
      <c r="A507" s="1557" t="s">
        <v>991</v>
      </c>
      <c r="B507" s="741"/>
      <c r="C507" s="1312" t="s">
        <v>987</v>
      </c>
      <c r="D507" s="741"/>
      <c r="E507" s="1209" t="s">
        <v>492</v>
      </c>
      <c r="F507" s="1213"/>
      <c r="G507" s="1206" t="s">
        <v>991</v>
      </c>
      <c r="H507" s="741"/>
      <c r="I507" s="1312" t="s">
        <v>987</v>
      </c>
      <c r="J507" s="741"/>
      <c r="K507" s="194" t="s">
        <v>492</v>
      </c>
      <c r="L507" s="195" t="s">
        <v>991</v>
      </c>
      <c r="M507" s="1206" t="s">
        <v>492</v>
      </c>
      <c r="N507" s="1207"/>
      <c r="O507" s="1206" t="s">
        <v>493</v>
      </c>
      <c r="P507" s="1207"/>
      <c r="Q507" s="1206" t="s">
        <v>991</v>
      </c>
      <c r="R507" s="741"/>
      <c r="S507" s="1312" t="s">
        <v>492</v>
      </c>
      <c r="T507" s="741"/>
      <c r="U507" s="1206" t="s">
        <v>493</v>
      </c>
      <c r="V507" s="1631"/>
    </row>
    <row r="508" spans="1:22" ht="21.75" customHeight="1">
      <c r="A508" s="1671"/>
      <c r="B508" s="1635"/>
      <c r="C508" s="520" t="s">
        <v>994</v>
      </c>
      <c r="D508" s="519"/>
      <c r="E508" s="1448"/>
      <c r="F508" s="1448"/>
      <c r="G508" s="1217" t="s">
        <v>494</v>
      </c>
      <c r="H508" s="1218"/>
      <c r="I508" s="1213" t="s">
        <v>999</v>
      </c>
      <c r="J508" s="1208"/>
      <c r="K508" s="462"/>
      <c r="L508" s="147" t="s">
        <v>1112</v>
      </c>
      <c r="M508" s="1324"/>
      <c r="N508" s="1325"/>
      <c r="O508" s="1206"/>
      <c r="P508" s="1207"/>
      <c r="Q508" s="1206"/>
      <c r="R508" s="741"/>
      <c r="S508" s="1312"/>
      <c r="T508" s="741"/>
      <c r="U508" s="1206"/>
      <c r="V508" s="1631"/>
    </row>
    <row r="509" spans="1:22" ht="21.75" customHeight="1">
      <c r="A509" s="1266" t="s">
        <v>494</v>
      </c>
      <c r="B509" s="863"/>
      <c r="C509" s="520" t="s">
        <v>996</v>
      </c>
      <c r="D509" s="519"/>
      <c r="E509" s="1448"/>
      <c r="F509" s="1268"/>
      <c r="G509" s="1575" t="s">
        <v>495</v>
      </c>
      <c r="H509" s="1267"/>
      <c r="I509" s="1269" t="s">
        <v>655</v>
      </c>
      <c r="J509" s="1208"/>
      <c r="K509" s="462"/>
      <c r="L509" s="147" t="s">
        <v>496</v>
      </c>
      <c r="M509" s="1324"/>
      <c r="N509" s="1325"/>
      <c r="O509" s="1663"/>
      <c r="P509" s="1691"/>
      <c r="Q509" s="1206"/>
      <c r="R509" s="741"/>
      <c r="S509" s="1312"/>
      <c r="T509" s="741"/>
      <c r="U509" s="1206"/>
      <c r="V509" s="1631"/>
    </row>
    <row r="510" spans="1:22" ht="21.75" customHeight="1">
      <c r="A510" s="1266"/>
      <c r="B510" s="863"/>
      <c r="C510" s="520" t="s">
        <v>997</v>
      </c>
      <c r="D510" s="519"/>
      <c r="E510" s="1448"/>
      <c r="F510" s="1448"/>
      <c r="G510" s="1272" t="s">
        <v>497</v>
      </c>
      <c r="H510" s="1274"/>
      <c r="I510" s="1213"/>
      <c r="J510" s="1208"/>
      <c r="K510" s="196"/>
      <c r="L510" s="147" t="s">
        <v>498</v>
      </c>
      <c r="M510" s="1324"/>
      <c r="N510" s="1325"/>
      <c r="O510" s="1663"/>
      <c r="P510" s="1691"/>
      <c r="Q510" s="1206" t="s">
        <v>499</v>
      </c>
      <c r="R510" s="741"/>
      <c r="S510" s="1667"/>
      <c r="T510" s="1668"/>
      <c r="U510" s="1669"/>
      <c r="V510" s="1670"/>
    </row>
    <row r="511" spans="1:22" ht="21.75" customHeight="1">
      <c r="A511" s="1266" t="s">
        <v>495</v>
      </c>
      <c r="B511" s="863"/>
      <c r="C511" s="520" t="s">
        <v>998</v>
      </c>
      <c r="D511" s="519"/>
      <c r="E511" s="1448"/>
      <c r="F511" s="1448"/>
      <c r="G511" s="1575" t="s">
        <v>500</v>
      </c>
      <c r="H511" s="1267"/>
      <c r="I511" s="1284" t="s">
        <v>501</v>
      </c>
      <c r="J511" s="1276"/>
      <c r="K511" s="536"/>
      <c r="L511" s="147" t="s">
        <v>502</v>
      </c>
      <c r="M511" s="1324"/>
      <c r="N511" s="1325"/>
      <c r="O511" s="1663"/>
      <c r="P511" s="1691"/>
      <c r="Q511" s="1206" t="s">
        <v>503</v>
      </c>
      <c r="R511" s="741"/>
      <c r="S511" s="1667"/>
      <c r="T511" s="1668"/>
      <c r="U511" s="1669"/>
      <c r="V511" s="1670"/>
    </row>
    <row r="512" spans="1:22" ht="21.75" customHeight="1">
      <c r="A512" s="1266"/>
      <c r="B512" s="863"/>
      <c r="C512" s="1224" t="s">
        <v>642</v>
      </c>
      <c r="D512" s="1258"/>
      <c r="E512" s="1448"/>
      <c r="F512" s="1268"/>
      <c r="G512" s="1575" t="s">
        <v>504</v>
      </c>
      <c r="H512" s="1267"/>
      <c r="I512" s="1269"/>
      <c r="J512" s="1208"/>
      <c r="K512" s="196"/>
      <c r="L512" s="147" t="s">
        <v>505</v>
      </c>
      <c r="M512" s="1324"/>
      <c r="N512" s="1325"/>
      <c r="O512" s="1663"/>
      <c r="P512" s="1691"/>
      <c r="Q512" s="1665" t="s">
        <v>506</v>
      </c>
      <c r="R512" s="1666"/>
      <c r="S512" s="1658"/>
      <c r="T512" s="1659"/>
      <c r="U512" s="1663"/>
      <c r="V512" s="1664"/>
    </row>
    <row r="513" spans="1:22" ht="21.75" customHeight="1">
      <c r="A513" s="1266" t="s">
        <v>497</v>
      </c>
      <c r="B513" s="863"/>
      <c r="C513" s="1224"/>
      <c r="D513" s="1258"/>
      <c r="E513" s="1448"/>
      <c r="F513" s="1268"/>
      <c r="G513" s="1575" t="s">
        <v>495</v>
      </c>
      <c r="H513" s="1267"/>
      <c r="I513" s="1269"/>
      <c r="J513" s="1208"/>
      <c r="K513" s="196"/>
      <c r="L513" s="147" t="s">
        <v>507</v>
      </c>
      <c r="M513" s="1324"/>
      <c r="N513" s="1325"/>
      <c r="O513" s="1663"/>
      <c r="P513" s="1691"/>
      <c r="Q513" s="1665" t="s">
        <v>508</v>
      </c>
      <c r="R513" s="1666"/>
      <c r="S513" s="1658"/>
      <c r="T513" s="1659"/>
      <c r="U513" s="1663"/>
      <c r="V513" s="1664"/>
    </row>
    <row r="514" spans="1:22" ht="21.75" customHeight="1">
      <c r="A514" s="1266"/>
      <c r="B514" s="863"/>
      <c r="C514" s="1213" t="s">
        <v>576</v>
      </c>
      <c r="D514" s="1628"/>
      <c r="E514" s="1448"/>
      <c r="F514" s="1448"/>
      <c r="G514" s="1272" t="s">
        <v>497</v>
      </c>
      <c r="H514" s="1274"/>
      <c r="I514" s="1213"/>
      <c r="J514" s="1208"/>
      <c r="K514" s="196"/>
      <c r="L514" s="147" t="s">
        <v>999</v>
      </c>
      <c r="M514" s="1324"/>
      <c r="N514" s="1325"/>
      <c r="O514" s="1663"/>
      <c r="P514" s="1691"/>
      <c r="Q514" s="1206" t="s">
        <v>509</v>
      </c>
      <c r="R514" s="741"/>
      <c r="S514" s="1312"/>
      <c r="T514" s="741"/>
      <c r="U514" s="1206"/>
      <c r="V514" s="1631"/>
    </row>
    <row r="515" spans="1:22" ht="21.75" customHeight="1" thickBot="1">
      <c r="A515" s="1277"/>
      <c r="B515" s="893"/>
      <c r="C515" s="1182" t="s">
        <v>577</v>
      </c>
      <c r="D515" s="1641"/>
      <c r="E515" s="1651"/>
      <c r="F515" s="1651"/>
      <c r="G515" s="1183" t="s">
        <v>1002</v>
      </c>
      <c r="H515" s="1184"/>
      <c r="I515" s="1626"/>
      <c r="J515" s="1641"/>
      <c r="K515" s="463">
        <f>E508+E509+E510+E511+E512+E513+E514+E515+K508+K511</f>
        <v>0</v>
      </c>
      <c r="L515" s="176" t="s">
        <v>501</v>
      </c>
      <c r="M515" s="1652"/>
      <c r="N515" s="1653"/>
      <c r="O515" s="1689"/>
      <c r="P515" s="1690"/>
      <c r="Q515" s="1183" t="s">
        <v>1002</v>
      </c>
      <c r="R515" s="1639"/>
      <c r="S515" s="1656">
        <f>M508+M509+M510+M511+M512+M513+M514+M515+S512+S513</f>
        <v>0</v>
      </c>
      <c r="T515" s="1657"/>
      <c r="U515" s="1303">
        <f>O508+O509+O510+O511+O512+O513+O514+O515+U512+U513</f>
        <v>0</v>
      </c>
      <c r="V515" s="1649"/>
    </row>
    <row r="516" spans="1:22" ht="21.75" customHeight="1" thickTop="1">
      <c r="A516" s="1270"/>
      <c r="B516" s="1271"/>
      <c r="C516" s="1272" t="s">
        <v>1038</v>
      </c>
      <c r="D516" s="1273"/>
      <c r="E516" s="1273"/>
      <c r="F516" s="1274"/>
      <c r="G516" s="1272" t="s">
        <v>1039</v>
      </c>
      <c r="H516" s="1275"/>
      <c r="I516" s="1275"/>
      <c r="J516" s="1276"/>
      <c r="K516" s="1428" t="s">
        <v>1040</v>
      </c>
      <c r="L516" s="1650"/>
      <c r="M516" s="179"/>
      <c r="N516" s="177" t="s">
        <v>1041</v>
      </c>
      <c r="O516" s="177"/>
      <c r="P516" s="1272" t="s">
        <v>1042</v>
      </c>
      <c r="Q516" s="786"/>
      <c r="R516" s="1447"/>
      <c r="S516" s="1428" t="s">
        <v>1043</v>
      </c>
      <c r="T516" s="786"/>
      <c r="U516" s="786"/>
      <c r="V516" s="1430"/>
    </row>
    <row r="517" spans="1:22" ht="21.75" customHeight="1">
      <c r="A517" s="1266" t="s">
        <v>99</v>
      </c>
      <c r="B517" s="1267"/>
      <c r="C517" s="1268">
        <v>37.5</v>
      </c>
      <c r="D517" s="1269"/>
      <c r="E517" s="182"/>
      <c r="F517" s="174" t="s">
        <v>100</v>
      </c>
      <c r="G517" s="1203"/>
      <c r="H517" s="1361"/>
      <c r="I517" s="391"/>
      <c r="J517" s="385"/>
      <c r="K517" s="1206"/>
      <c r="L517" s="741"/>
      <c r="M517" s="1312"/>
      <c r="N517" s="1169"/>
      <c r="O517" s="741"/>
      <c r="P517" s="1627" t="s">
        <v>101</v>
      </c>
      <c r="Q517" s="1625"/>
      <c r="R517" s="1628"/>
      <c r="S517" s="1206"/>
      <c r="T517" s="1625"/>
      <c r="U517" s="1625"/>
      <c r="V517" s="183"/>
    </row>
    <row r="518" spans="1:22" ht="21.75" customHeight="1">
      <c r="A518" s="1266" t="s">
        <v>102</v>
      </c>
      <c r="B518" s="1267"/>
      <c r="C518" s="1268">
        <v>31.5</v>
      </c>
      <c r="D518" s="1269"/>
      <c r="E518" s="182"/>
      <c r="F518" s="174" t="s">
        <v>100</v>
      </c>
      <c r="G518" s="1203"/>
      <c r="H518" s="1361"/>
      <c r="I518" s="391"/>
      <c r="J518" s="385"/>
      <c r="K518" s="1206"/>
      <c r="L518" s="741"/>
      <c r="M518" s="1312"/>
      <c r="N518" s="1169"/>
      <c r="O518" s="741"/>
      <c r="P518" s="1627" t="s">
        <v>101</v>
      </c>
      <c r="Q518" s="1625"/>
      <c r="R518" s="1628"/>
      <c r="S518" s="1206"/>
      <c r="T518" s="1625"/>
      <c r="U518" s="1625"/>
      <c r="V518" s="183"/>
    </row>
    <row r="519" spans="1:22" ht="21.75" customHeight="1">
      <c r="A519" s="1266" t="s">
        <v>103</v>
      </c>
      <c r="B519" s="1267"/>
      <c r="C519" s="1268">
        <v>26.5</v>
      </c>
      <c r="D519" s="1269"/>
      <c r="E519" s="182"/>
      <c r="F519" s="174" t="s">
        <v>100</v>
      </c>
      <c r="G519" s="1203"/>
      <c r="H519" s="1361"/>
      <c r="I519" s="391"/>
      <c r="J519" s="385"/>
      <c r="K519" s="1305"/>
      <c r="L519" s="1648"/>
      <c r="M519" s="1646"/>
      <c r="N519" s="1647"/>
      <c r="O519" s="1648"/>
      <c r="P519" s="1627" t="s">
        <v>101</v>
      </c>
      <c r="Q519" s="1625"/>
      <c r="R519" s="1628"/>
      <c r="S519" s="1206"/>
      <c r="T519" s="1625"/>
      <c r="U519" s="1625"/>
      <c r="V519" s="183"/>
    </row>
    <row r="520" spans="1:22" ht="21.75" customHeight="1">
      <c r="A520" s="1266" t="s">
        <v>831</v>
      </c>
      <c r="B520" s="1267"/>
      <c r="C520" s="1268">
        <v>19</v>
      </c>
      <c r="D520" s="1269"/>
      <c r="E520" s="182"/>
      <c r="F520" s="174" t="s">
        <v>832</v>
      </c>
      <c r="G520" s="1203"/>
      <c r="H520" s="1361"/>
      <c r="I520" s="384">
        <v>100</v>
      </c>
      <c r="J520" s="385"/>
      <c r="K520" s="1206"/>
      <c r="L520" s="741"/>
      <c r="M520" s="1646"/>
      <c r="N520" s="1647"/>
      <c r="O520" s="1648"/>
      <c r="P520" s="1627" t="s">
        <v>1080</v>
      </c>
      <c r="Q520" s="1625"/>
      <c r="R520" s="1628"/>
      <c r="S520" s="1206"/>
      <c r="T520" s="1625"/>
      <c r="U520" s="1625"/>
      <c r="V520" s="183"/>
    </row>
    <row r="521" spans="1:22" ht="21.75" customHeight="1">
      <c r="A521" s="1266" t="s">
        <v>833</v>
      </c>
      <c r="B521" s="1267"/>
      <c r="C521" s="1213">
        <v>13.2</v>
      </c>
      <c r="D521" s="1269"/>
      <c r="E521" s="181"/>
      <c r="F521" s="174" t="s">
        <v>834</v>
      </c>
      <c r="G521" s="1203">
        <v>95</v>
      </c>
      <c r="H521" s="1361"/>
      <c r="I521" s="384" t="s">
        <v>1045</v>
      </c>
      <c r="J521" s="394">
        <v>100</v>
      </c>
      <c r="K521" s="1206"/>
      <c r="L521" s="741"/>
      <c r="M521" s="1312"/>
      <c r="N521" s="1169"/>
      <c r="O521" s="741"/>
      <c r="P521" s="1627" t="s">
        <v>1081</v>
      </c>
      <c r="Q521" s="1625"/>
      <c r="R521" s="1628"/>
      <c r="S521" s="1206"/>
      <c r="T521" s="1625"/>
      <c r="U521" s="1625"/>
      <c r="V521" s="183"/>
    </row>
    <row r="522" spans="1:22" ht="21.75" customHeight="1">
      <c r="A522" s="1266" t="s">
        <v>844</v>
      </c>
      <c r="B522" s="1267"/>
      <c r="C522" s="1213">
        <v>4.75</v>
      </c>
      <c r="D522" s="1269"/>
      <c r="E522" s="181"/>
      <c r="F522" s="174" t="s">
        <v>832</v>
      </c>
      <c r="G522" s="1203">
        <v>75</v>
      </c>
      <c r="H522" s="1361"/>
      <c r="I522" s="384" t="s">
        <v>1044</v>
      </c>
      <c r="J522" s="394">
        <v>90</v>
      </c>
      <c r="K522" s="1206"/>
      <c r="L522" s="741"/>
      <c r="M522" s="1312"/>
      <c r="N522" s="1169"/>
      <c r="O522" s="741"/>
      <c r="P522" s="1627" t="s">
        <v>1080</v>
      </c>
      <c r="Q522" s="1625"/>
      <c r="R522" s="1628"/>
      <c r="S522" s="1206"/>
      <c r="T522" s="1625"/>
      <c r="U522" s="1625"/>
      <c r="V522" s="183"/>
    </row>
    <row r="523" spans="1:22" ht="21.75" customHeight="1">
      <c r="A523" s="1266" t="s">
        <v>837</v>
      </c>
      <c r="B523" s="1267"/>
      <c r="C523" s="1213">
        <v>2.36</v>
      </c>
      <c r="D523" s="1269"/>
      <c r="E523" s="181"/>
      <c r="F523" s="174" t="s">
        <v>832</v>
      </c>
      <c r="G523" s="1203">
        <v>65</v>
      </c>
      <c r="H523" s="1361"/>
      <c r="I523" s="384" t="s">
        <v>1044</v>
      </c>
      <c r="J523" s="394">
        <v>80</v>
      </c>
      <c r="K523" s="1206"/>
      <c r="L523" s="741"/>
      <c r="M523" s="1312"/>
      <c r="N523" s="1169"/>
      <c r="O523" s="741"/>
      <c r="P523" s="1627" t="s">
        <v>1080</v>
      </c>
      <c r="Q523" s="1625"/>
      <c r="R523" s="1628"/>
      <c r="S523" s="1206"/>
      <c r="T523" s="1625"/>
      <c r="U523" s="1625"/>
      <c r="V523" s="183"/>
    </row>
    <row r="524" spans="1:22" ht="21.75" customHeight="1">
      <c r="A524" s="1266" t="s">
        <v>838</v>
      </c>
      <c r="B524" s="1267"/>
      <c r="C524" s="1213">
        <v>600</v>
      </c>
      <c r="D524" s="1269"/>
      <c r="E524" s="181"/>
      <c r="F524" s="174" t="s">
        <v>877</v>
      </c>
      <c r="G524" s="1203">
        <v>40</v>
      </c>
      <c r="H524" s="1361"/>
      <c r="I524" s="384" t="s">
        <v>1044</v>
      </c>
      <c r="J524" s="394">
        <v>65</v>
      </c>
      <c r="K524" s="1206"/>
      <c r="L524" s="741"/>
      <c r="M524" s="1312"/>
      <c r="N524" s="1169"/>
      <c r="O524" s="741"/>
      <c r="P524" s="1627" t="s">
        <v>1080</v>
      </c>
      <c r="Q524" s="1625"/>
      <c r="R524" s="1628"/>
      <c r="S524" s="1206"/>
      <c r="T524" s="1625"/>
      <c r="U524" s="1625"/>
      <c r="V524" s="183"/>
    </row>
    <row r="525" spans="1:22" ht="21.75" customHeight="1">
      <c r="A525" s="1266" t="s">
        <v>839</v>
      </c>
      <c r="B525" s="1267"/>
      <c r="C525" s="1213">
        <v>300</v>
      </c>
      <c r="D525" s="1269"/>
      <c r="E525" s="181"/>
      <c r="F525" s="174" t="s">
        <v>840</v>
      </c>
      <c r="G525" s="1203">
        <v>20</v>
      </c>
      <c r="H525" s="1361"/>
      <c r="I525" s="384" t="s">
        <v>1046</v>
      </c>
      <c r="J525" s="394">
        <v>45</v>
      </c>
      <c r="K525" s="1206"/>
      <c r="L525" s="741"/>
      <c r="M525" s="1312"/>
      <c r="N525" s="1169"/>
      <c r="O525" s="741"/>
      <c r="P525" s="1627" t="s">
        <v>1082</v>
      </c>
      <c r="Q525" s="1625"/>
      <c r="R525" s="1628"/>
      <c r="S525" s="1206"/>
      <c r="T525" s="1625"/>
      <c r="U525" s="1625"/>
      <c r="V525" s="183"/>
    </row>
    <row r="526" spans="1:22" ht="21.75" customHeight="1">
      <c r="A526" s="1266" t="s">
        <v>841</v>
      </c>
      <c r="B526" s="1267"/>
      <c r="C526" s="1213">
        <v>150</v>
      </c>
      <c r="D526" s="1269"/>
      <c r="E526" s="181"/>
      <c r="F526" s="174" t="s">
        <v>840</v>
      </c>
      <c r="G526" s="1203">
        <v>15</v>
      </c>
      <c r="H526" s="1361"/>
      <c r="I526" s="384" t="s">
        <v>1046</v>
      </c>
      <c r="J526" s="394">
        <v>30</v>
      </c>
      <c r="K526" s="1206"/>
      <c r="L526" s="741"/>
      <c r="M526" s="1312"/>
      <c r="N526" s="1169"/>
      <c r="O526" s="741"/>
      <c r="P526" s="1627" t="s">
        <v>1082</v>
      </c>
      <c r="Q526" s="1625"/>
      <c r="R526" s="1628"/>
      <c r="S526" s="1206"/>
      <c r="T526" s="1625"/>
      <c r="U526" s="1625"/>
      <c r="V526" s="183"/>
    </row>
    <row r="527" spans="1:22" ht="21.75" customHeight="1" thickBot="1">
      <c r="A527" s="1277" t="s">
        <v>842</v>
      </c>
      <c r="B527" s="1278"/>
      <c r="C527" s="1182">
        <v>75</v>
      </c>
      <c r="D527" s="1279"/>
      <c r="E527" s="184"/>
      <c r="F527" s="185" t="s">
        <v>840</v>
      </c>
      <c r="G527" s="1353">
        <v>8</v>
      </c>
      <c r="H527" s="1354"/>
      <c r="I527" s="387" t="s">
        <v>1046</v>
      </c>
      <c r="J527" s="397">
        <v>15</v>
      </c>
      <c r="K527" s="1183"/>
      <c r="L527" s="1639"/>
      <c r="M527" s="1184"/>
      <c r="N527" s="990"/>
      <c r="O527" s="1639"/>
      <c r="P527" s="1640" t="s">
        <v>1082</v>
      </c>
      <c r="Q527" s="1626"/>
      <c r="R527" s="1641"/>
      <c r="S527" s="1183"/>
      <c r="T527" s="1626"/>
      <c r="U527" s="1626"/>
      <c r="V527" s="186"/>
    </row>
    <row r="528" spans="1:22" ht="21.75" customHeight="1" thickTop="1">
      <c r="A528" s="1282" t="s">
        <v>510</v>
      </c>
      <c r="B528" s="1283"/>
      <c r="C528" s="1283"/>
      <c r="D528" s="1283"/>
      <c r="E528" s="1283"/>
      <c r="F528" s="1283"/>
      <c r="G528" s="1283"/>
      <c r="H528" s="1284"/>
      <c r="I528" s="1276" t="s">
        <v>1056</v>
      </c>
      <c r="J528" s="1283"/>
      <c r="K528" s="1272"/>
      <c r="L528" s="1642"/>
      <c r="M528" s="1273"/>
      <c r="N528" s="1643"/>
      <c r="O528" s="1642"/>
      <c r="P528" s="1644" t="s">
        <v>1083</v>
      </c>
      <c r="Q528" s="900"/>
      <c r="R528" s="1645"/>
      <c r="S528" s="1428"/>
      <c r="T528" s="786"/>
      <c r="U528" s="786"/>
      <c r="V528" s="1430"/>
    </row>
    <row r="529" spans="1:22" ht="21.75" customHeight="1">
      <c r="A529" s="1282" t="s">
        <v>511</v>
      </c>
      <c r="B529" s="1283"/>
      <c r="C529" s="1283"/>
      <c r="D529" s="1283"/>
      <c r="E529" s="1283"/>
      <c r="F529" s="1283"/>
      <c r="G529" s="1283"/>
      <c r="H529" s="1284"/>
      <c r="I529" s="1276" t="s">
        <v>1056</v>
      </c>
      <c r="J529" s="1283"/>
      <c r="K529" s="1206"/>
      <c r="L529" s="741"/>
      <c r="M529" s="1312"/>
      <c r="N529" s="1169"/>
      <c r="O529" s="741"/>
      <c r="P529" s="1627" t="s">
        <v>1083</v>
      </c>
      <c r="Q529" s="1625"/>
      <c r="R529" s="1628"/>
      <c r="S529" s="1206"/>
      <c r="T529" s="1625"/>
      <c r="U529" s="1625"/>
      <c r="V529" s="183"/>
    </row>
    <row r="530" spans="1:22" ht="21.75" customHeight="1">
      <c r="A530" s="1282" t="s">
        <v>512</v>
      </c>
      <c r="B530" s="1283"/>
      <c r="C530" s="1283"/>
      <c r="D530" s="1283"/>
      <c r="E530" s="1283"/>
      <c r="F530" s="1283"/>
      <c r="G530" s="1283"/>
      <c r="H530" s="1284"/>
      <c r="I530" s="1276" t="s">
        <v>932</v>
      </c>
      <c r="J530" s="1283"/>
      <c r="K530" s="1206"/>
      <c r="L530" s="741"/>
      <c r="M530" s="1312"/>
      <c r="N530" s="1169"/>
      <c r="O530" s="741"/>
      <c r="P530" s="1627" t="s">
        <v>513</v>
      </c>
      <c r="Q530" s="1625"/>
      <c r="R530" s="1628"/>
      <c r="S530" s="1206"/>
      <c r="T530" s="1625"/>
      <c r="U530" s="1625"/>
      <c r="V530" s="183"/>
    </row>
    <row r="531" spans="1:22" ht="21.75" customHeight="1">
      <c r="A531" s="1282" t="s">
        <v>514</v>
      </c>
      <c r="B531" s="1283"/>
      <c r="C531" s="1283"/>
      <c r="D531" s="1283"/>
      <c r="E531" s="1283"/>
      <c r="F531" s="1283"/>
      <c r="G531" s="1283"/>
      <c r="H531" s="1284"/>
      <c r="I531" s="1276" t="s">
        <v>1056</v>
      </c>
      <c r="J531" s="1283"/>
      <c r="K531" s="1206"/>
      <c r="L531" s="741"/>
      <c r="M531" s="1312"/>
      <c r="N531" s="1169"/>
      <c r="O531" s="741"/>
      <c r="P531" s="1627" t="s">
        <v>1083</v>
      </c>
      <c r="Q531" s="1625"/>
      <c r="R531" s="1628"/>
      <c r="S531" s="1206"/>
      <c r="T531" s="1625"/>
      <c r="U531" s="1625"/>
      <c r="V531" s="183"/>
    </row>
    <row r="532" spans="1:22" ht="21.75" customHeight="1">
      <c r="A532" s="1282" t="s">
        <v>515</v>
      </c>
      <c r="B532" s="1283"/>
      <c r="C532" s="1283"/>
      <c r="D532" s="1283"/>
      <c r="E532" s="1283"/>
      <c r="F532" s="1283"/>
      <c r="G532" s="1283"/>
      <c r="H532" s="1284"/>
      <c r="I532" s="1276" t="s">
        <v>516</v>
      </c>
      <c r="J532" s="1283"/>
      <c r="K532" s="1206"/>
      <c r="L532" s="741"/>
      <c r="M532" s="1312"/>
      <c r="N532" s="1169"/>
      <c r="O532" s="741"/>
      <c r="P532" s="1627" t="s">
        <v>517</v>
      </c>
      <c r="Q532" s="1625"/>
      <c r="R532" s="1628"/>
      <c r="S532" s="1206"/>
      <c r="T532" s="1625"/>
      <c r="U532" s="1625"/>
      <c r="V532" s="183"/>
    </row>
    <row r="533" spans="1:22" ht="21.75" customHeight="1">
      <c r="A533" s="188"/>
      <c r="B533" s="189"/>
      <c r="C533" s="1209" t="s">
        <v>1048</v>
      </c>
      <c r="D533" s="1209"/>
      <c r="E533" s="1209"/>
      <c r="F533" s="1209"/>
      <c r="G533" s="1209"/>
      <c r="H533" s="1213"/>
      <c r="I533" s="1208" t="s">
        <v>1049</v>
      </c>
      <c r="J533" s="1209"/>
      <c r="K533" s="1206"/>
      <c r="L533" s="741"/>
      <c r="M533" s="1312"/>
      <c r="N533" s="1169"/>
      <c r="O533" s="741"/>
      <c r="P533" s="1627" t="s">
        <v>1080</v>
      </c>
      <c r="Q533" s="1625"/>
      <c r="R533" s="1628"/>
      <c r="S533" s="1206"/>
      <c r="T533" s="1625"/>
      <c r="U533" s="1625"/>
      <c r="V533" s="183"/>
    </row>
    <row r="534" spans="1:22" ht="21.75" customHeight="1">
      <c r="A534" s="140" t="s">
        <v>1050</v>
      </c>
      <c r="B534" s="178" t="s">
        <v>1051</v>
      </c>
      <c r="C534" s="1209" t="s">
        <v>1052</v>
      </c>
      <c r="D534" s="1209"/>
      <c r="E534" s="1209"/>
      <c r="F534" s="1209"/>
      <c r="G534" s="1209"/>
      <c r="H534" s="1213"/>
      <c r="I534" s="1208" t="s">
        <v>1053</v>
      </c>
      <c r="J534" s="1209"/>
      <c r="K534" s="1206"/>
      <c r="L534" s="741"/>
      <c r="M534" s="1312"/>
      <c r="N534" s="1169"/>
      <c r="O534" s="741"/>
      <c r="P534" s="1627" t="s">
        <v>1083</v>
      </c>
      <c r="Q534" s="1625"/>
      <c r="R534" s="1628"/>
      <c r="S534" s="1206"/>
      <c r="T534" s="1625"/>
      <c r="U534" s="1625"/>
      <c r="V534" s="183"/>
    </row>
    <row r="535" spans="1:22" ht="21.75" customHeight="1">
      <c r="A535" s="190" t="s">
        <v>892</v>
      </c>
      <c r="B535" s="178" t="s">
        <v>1054</v>
      </c>
      <c r="C535" s="1209" t="s">
        <v>1055</v>
      </c>
      <c r="D535" s="1209"/>
      <c r="E535" s="1209"/>
      <c r="F535" s="1209"/>
      <c r="G535" s="1209"/>
      <c r="H535" s="1213"/>
      <c r="I535" s="1208" t="s">
        <v>1056</v>
      </c>
      <c r="J535" s="1209"/>
      <c r="K535" s="1206"/>
      <c r="L535" s="741"/>
      <c r="M535" s="1312"/>
      <c r="N535" s="1169"/>
      <c r="O535" s="741"/>
      <c r="P535" s="1627" t="s">
        <v>1083</v>
      </c>
      <c r="Q535" s="1625"/>
      <c r="R535" s="1628"/>
      <c r="S535" s="1176" t="s">
        <v>1128</v>
      </c>
      <c r="T535" s="1177"/>
      <c r="U535" s="1177"/>
      <c r="V535" s="528"/>
    </row>
    <row r="536" spans="1:22" ht="21.75" customHeight="1">
      <c r="A536" s="140" t="s">
        <v>1057</v>
      </c>
      <c r="B536" s="178" t="s">
        <v>933</v>
      </c>
      <c r="C536" s="1209" t="s">
        <v>1058</v>
      </c>
      <c r="D536" s="1209"/>
      <c r="E536" s="1209"/>
      <c r="F536" s="1209"/>
      <c r="G536" s="1209"/>
      <c r="H536" s="1213"/>
      <c r="I536" s="1208" t="s">
        <v>1059</v>
      </c>
      <c r="J536" s="1209"/>
      <c r="K536" s="1206"/>
      <c r="L536" s="741"/>
      <c r="M536" s="1312"/>
      <c r="N536" s="1169"/>
      <c r="O536" s="741"/>
      <c r="P536" s="1627" t="s">
        <v>1084</v>
      </c>
      <c r="Q536" s="1625"/>
      <c r="R536" s="1628"/>
      <c r="S536" s="1176" t="s">
        <v>1302</v>
      </c>
      <c r="T536" s="1177"/>
      <c r="U536" s="1177"/>
      <c r="V536" s="528"/>
    </row>
    <row r="537" spans="1:22" ht="21.75" customHeight="1">
      <c r="A537" s="140" t="s">
        <v>1060</v>
      </c>
      <c r="B537" s="178" t="s">
        <v>1061</v>
      </c>
      <c r="C537" s="1209" t="s">
        <v>1062</v>
      </c>
      <c r="D537" s="1209"/>
      <c r="E537" s="1209"/>
      <c r="F537" s="1209"/>
      <c r="G537" s="1209"/>
      <c r="H537" s="1213"/>
      <c r="I537" s="1208" t="s">
        <v>104</v>
      </c>
      <c r="J537" s="1209"/>
      <c r="K537" s="1206"/>
      <c r="L537" s="741"/>
      <c r="M537" s="1312"/>
      <c r="N537" s="1169"/>
      <c r="O537" s="741"/>
      <c r="P537" s="1627" t="s">
        <v>101</v>
      </c>
      <c r="Q537" s="1625"/>
      <c r="R537" s="1628"/>
      <c r="S537" s="1188">
        <v>3.43</v>
      </c>
      <c r="T537" s="1624"/>
      <c r="U537" s="1624"/>
      <c r="V537" s="528" t="s">
        <v>894</v>
      </c>
    </row>
    <row r="538" spans="1:22" ht="21.75" customHeight="1">
      <c r="A538" s="140" t="s">
        <v>102</v>
      </c>
      <c r="B538" s="178" t="s">
        <v>1063</v>
      </c>
      <c r="C538" s="1209" t="s">
        <v>1064</v>
      </c>
      <c r="D538" s="1209"/>
      <c r="E538" s="1209"/>
      <c r="F538" s="1209"/>
      <c r="G538" s="1209"/>
      <c r="H538" s="1213"/>
      <c r="I538" s="1208" t="s">
        <v>105</v>
      </c>
      <c r="J538" s="1209"/>
      <c r="K538" s="1206"/>
      <c r="L538" s="741"/>
      <c r="M538" s="1312"/>
      <c r="N538" s="1169"/>
      <c r="O538" s="741"/>
      <c r="P538" s="1627" t="s">
        <v>101</v>
      </c>
      <c r="Q538" s="1625"/>
      <c r="R538" s="1628"/>
      <c r="S538" s="1176" t="s">
        <v>106</v>
      </c>
      <c r="T538" s="1177"/>
      <c r="U538" s="1177"/>
      <c r="V538" s="528"/>
    </row>
    <row r="539" spans="1:22" ht="21.75" customHeight="1">
      <c r="A539" s="191"/>
      <c r="B539" s="180"/>
      <c r="C539" s="1209" t="s">
        <v>1065</v>
      </c>
      <c r="D539" s="1209"/>
      <c r="E539" s="1209"/>
      <c r="F539" s="1209"/>
      <c r="G539" s="1209"/>
      <c r="H539" s="1213"/>
      <c r="I539" s="1208" t="s">
        <v>1066</v>
      </c>
      <c r="J539" s="1209"/>
      <c r="K539" s="1206"/>
      <c r="L539" s="741"/>
      <c r="M539" s="1312"/>
      <c r="N539" s="1169"/>
      <c r="O539" s="741"/>
      <c r="P539" s="1627" t="s">
        <v>1067</v>
      </c>
      <c r="Q539" s="1625"/>
      <c r="R539" s="1628"/>
      <c r="S539" s="1206"/>
      <c r="T539" s="1625"/>
      <c r="U539" s="1625"/>
      <c r="V539" s="183"/>
    </row>
    <row r="540" spans="1:22" ht="21.75" customHeight="1">
      <c r="A540" s="1212" t="s">
        <v>1068</v>
      </c>
      <c r="B540" s="1209"/>
      <c r="C540" s="1209"/>
      <c r="D540" s="1209"/>
      <c r="E540" s="1209"/>
      <c r="F540" s="1209"/>
      <c r="G540" s="1209"/>
      <c r="H540" s="1213"/>
      <c r="I540" s="1208" t="s">
        <v>1069</v>
      </c>
      <c r="J540" s="1209"/>
      <c r="K540" s="1206"/>
      <c r="L540" s="741"/>
      <c r="M540" s="1312"/>
      <c r="N540" s="1169"/>
      <c r="O540" s="741"/>
      <c r="P540" s="1627" t="s">
        <v>1070</v>
      </c>
      <c r="Q540" s="1625"/>
      <c r="R540" s="1628"/>
      <c r="S540" s="1206"/>
      <c r="T540" s="1625"/>
      <c r="U540" s="1625"/>
      <c r="V540" s="183"/>
    </row>
    <row r="541" spans="1:22" ht="21.75" customHeight="1">
      <c r="A541" s="1291" t="s">
        <v>166</v>
      </c>
      <c r="B541" s="1292"/>
      <c r="C541" s="1224" t="s">
        <v>1132</v>
      </c>
      <c r="D541" s="1225"/>
      <c r="E541" s="1225"/>
      <c r="F541" s="1225"/>
      <c r="G541" s="1225"/>
      <c r="H541" s="1225"/>
      <c r="I541" s="1208" t="s">
        <v>167</v>
      </c>
      <c r="J541" s="1209"/>
      <c r="K541" s="1206"/>
      <c r="L541" s="741"/>
      <c r="M541" s="1312"/>
      <c r="N541" s="1169"/>
      <c r="O541" s="741"/>
      <c r="P541" s="1627" t="s">
        <v>168</v>
      </c>
      <c r="Q541" s="1625"/>
      <c r="R541" s="1628"/>
      <c r="S541" s="1176"/>
      <c r="T541" s="1177"/>
      <c r="U541" s="1177"/>
      <c r="V541" s="183"/>
    </row>
    <row r="542" spans="1:22" ht="21.75" customHeight="1">
      <c r="A542" s="1293"/>
      <c r="B542" s="1294"/>
      <c r="C542" s="1224" t="s">
        <v>644</v>
      </c>
      <c r="D542" s="1225"/>
      <c r="E542" s="1225"/>
      <c r="F542" s="1225"/>
      <c r="G542" s="1225"/>
      <c r="H542" s="1225"/>
      <c r="I542" s="1208" t="s">
        <v>1071</v>
      </c>
      <c r="J542" s="1209"/>
      <c r="K542" s="1206"/>
      <c r="L542" s="741"/>
      <c r="M542" s="1312"/>
      <c r="N542" s="1169"/>
      <c r="O542" s="741"/>
      <c r="P542" s="1627" t="s">
        <v>101</v>
      </c>
      <c r="Q542" s="1625"/>
      <c r="R542" s="1628"/>
      <c r="S542" s="1629"/>
      <c r="T542" s="1630"/>
      <c r="U542" s="1630"/>
      <c r="V542" s="183"/>
    </row>
    <row r="543" spans="1:22" ht="21.75" customHeight="1">
      <c r="A543" s="1295"/>
      <c r="B543" s="1296"/>
      <c r="C543" s="1224" t="s">
        <v>1133</v>
      </c>
      <c r="D543" s="1225"/>
      <c r="E543" s="1225"/>
      <c r="F543" s="1225"/>
      <c r="G543" s="1225"/>
      <c r="H543" s="1225"/>
      <c r="I543" s="1208" t="s">
        <v>169</v>
      </c>
      <c r="J543" s="1209"/>
      <c r="K543" s="1206"/>
      <c r="L543" s="741"/>
      <c r="M543" s="1312"/>
      <c r="N543" s="1169"/>
      <c r="O543" s="741"/>
      <c r="P543" s="1627" t="s">
        <v>1074</v>
      </c>
      <c r="Q543" s="1625"/>
      <c r="R543" s="1628"/>
      <c r="S543" s="1176"/>
      <c r="T543" s="1177"/>
      <c r="U543" s="1177"/>
      <c r="V543" s="183"/>
    </row>
    <row r="544" spans="1:22" ht="21.75" customHeight="1">
      <c r="A544" s="1212" t="s">
        <v>697</v>
      </c>
      <c r="B544" s="1209"/>
      <c r="C544" s="1209"/>
      <c r="D544" s="1209"/>
      <c r="E544" s="1209"/>
      <c r="F544" s="1209"/>
      <c r="G544" s="1209"/>
      <c r="H544" s="1213"/>
      <c r="I544" s="1208" t="s">
        <v>169</v>
      </c>
      <c r="J544" s="1209"/>
      <c r="K544" s="1206"/>
      <c r="L544" s="741"/>
      <c r="M544" s="1312"/>
      <c r="N544" s="1169"/>
      <c r="O544" s="741"/>
      <c r="P544" s="1627" t="s">
        <v>1074</v>
      </c>
      <c r="Q544" s="1625"/>
      <c r="R544" s="1628"/>
      <c r="S544" s="1206"/>
      <c r="T544" s="1625"/>
      <c r="U544" s="1625"/>
      <c r="V544" s="183"/>
    </row>
    <row r="545" spans="1:22" ht="21.75" customHeight="1" thickBot="1">
      <c r="A545" s="1215" t="s">
        <v>1072</v>
      </c>
      <c r="B545" s="1192"/>
      <c r="C545" s="1192"/>
      <c r="D545" s="1192"/>
      <c r="E545" s="1192"/>
      <c r="F545" s="1192"/>
      <c r="G545" s="1192"/>
      <c r="H545" s="1193"/>
      <c r="I545" s="1216" t="s">
        <v>1073</v>
      </c>
      <c r="J545" s="1192"/>
      <c r="K545" s="1217"/>
      <c r="L545" s="1635"/>
      <c r="M545" s="1636"/>
      <c r="N545" s="1637"/>
      <c r="O545" s="1635"/>
      <c r="P545" s="1638" t="s">
        <v>1074</v>
      </c>
      <c r="Q545" s="938"/>
      <c r="R545" s="917"/>
      <c r="S545" s="1217"/>
      <c r="T545" s="938"/>
      <c r="U545" s="938"/>
      <c r="V545" s="192"/>
    </row>
    <row r="546" spans="1:22" s="193" customFormat="1" ht="21.75" customHeight="1" thickBot="1">
      <c r="A546" s="1219" t="s">
        <v>1075</v>
      </c>
      <c r="B546" s="1220"/>
      <c r="C546" s="1220"/>
      <c r="D546" s="1220"/>
      <c r="E546" s="1220"/>
      <c r="F546" s="1531"/>
      <c r="G546" s="170"/>
      <c r="H546" s="171"/>
      <c r="I546" s="1220" t="s">
        <v>679</v>
      </c>
      <c r="J546" s="1220"/>
      <c r="K546" s="530"/>
      <c r="L546" s="524" t="s">
        <v>170</v>
      </c>
      <c r="M546" s="529"/>
      <c r="N546" s="539"/>
      <c r="O546" s="1214" t="s">
        <v>315</v>
      </c>
      <c r="P546" s="1214"/>
      <c r="Q546" s="523"/>
      <c r="R546" s="523"/>
      <c r="S546" s="524" t="s">
        <v>107</v>
      </c>
      <c r="T546" s="171"/>
      <c r="U546" s="171"/>
      <c r="V546" s="407"/>
    </row>
    <row r="547" spans="1:22" ht="21.75" customHeight="1" thickBot="1">
      <c r="A547" s="1219" t="s">
        <v>1076</v>
      </c>
      <c r="B547" s="1126"/>
      <c r="C547" s="1126"/>
      <c r="D547" s="1126"/>
      <c r="E547" s="1126"/>
      <c r="F547" s="1133"/>
      <c r="G547" s="1632"/>
      <c r="H547" s="1633"/>
      <c r="I547" s="1633"/>
      <c r="J547" s="1633"/>
      <c r="K547" s="1633"/>
      <c r="L547" s="1633"/>
      <c r="M547" s="1633"/>
      <c r="N547" s="1633"/>
      <c r="O547" s="1633"/>
      <c r="P547" s="1633"/>
      <c r="Q547" s="1633"/>
      <c r="R547" s="1633"/>
      <c r="S547" s="1633"/>
      <c r="T547" s="1633"/>
      <c r="U547" s="1633"/>
      <c r="V547" s="1634"/>
    </row>
    <row r="548" spans="1:22" ht="21.75" customHeight="1" thickBot="1">
      <c r="A548" s="1180" t="s">
        <v>1077</v>
      </c>
      <c r="B548" s="1151"/>
      <c r="C548" s="1151"/>
      <c r="D548" s="1151"/>
      <c r="E548" s="1151"/>
      <c r="F548" s="1151"/>
      <c r="G548" s="1239" t="str">
        <f>'基本事項記入ｼｰﾄ'!$C$31</f>
        <v>○○　○○　  印</v>
      </c>
      <c r="H548" s="1239"/>
      <c r="I548" s="1239"/>
      <c r="J548" s="1239"/>
      <c r="K548" s="1239"/>
      <c r="L548" s="1239"/>
      <c r="M548" s="1240" t="s">
        <v>858</v>
      </c>
      <c r="N548" s="1240"/>
      <c r="O548" s="1240"/>
      <c r="P548" s="1240"/>
      <c r="Q548" s="1239" t="str">
        <f>'基本事項記入ｼｰﾄ'!$C$32</f>
        <v>○○　○○○　　　印</v>
      </c>
      <c r="R548" s="1153"/>
      <c r="S548" s="1153"/>
      <c r="T548" s="1153"/>
      <c r="U548" s="1153"/>
      <c r="V548" s="1244"/>
    </row>
    <row r="549" spans="1:22" ht="21.75" customHeight="1">
      <c r="A549" s="193"/>
      <c r="B549" s="1189" t="s">
        <v>1078</v>
      </c>
      <c r="C549" s="1189"/>
      <c r="D549" s="1189"/>
      <c r="E549" s="1189"/>
      <c r="F549" s="1189"/>
      <c r="G549" s="1189"/>
      <c r="H549" s="1189"/>
      <c r="I549" s="1189"/>
      <c r="J549" s="1189"/>
      <c r="K549" s="1189"/>
      <c r="L549" s="1189"/>
      <c r="M549" s="1189"/>
      <c r="N549" s="1189"/>
      <c r="O549" s="1189"/>
      <c r="P549" s="1189"/>
      <c r="Q549" s="1189"/>
      <c r="R549" s="1189"/>
      <c r="S549" s="1189"/>
      <c r="T549" s="1189"/>
      <c r="U549" s="1189"/>
      <c r="V549" s="1189"/>
    </row>
    <row r="550" ht="18" customHeight="1"/>
    <row r="551" ht="13.5">
      <c r="T551" t="s">
        <v>485</v>
      </c>
    </row>
    <row r="552" spans="3:22" ht="21.75" customHeight="1">
      <c r="C552" s="1116" t="s">
        <v>486</v>
      </c>
      <c r="D552" s="1172"/>
      <c r="E552" s="1172"/>
      <c r="F552" s="1172"/>
      <c r="G552" s="1172"/>
      <c r="H552" s="1172"/>
      <c r="I552" s="1172"/>
      <c r="J552" s="1172"/>
      <c r="K552" s="1172"/>
      <c r="L552" s="1172"/>
      <c r="M552" s="1172"/>
      <c r="N552" s="1172"/>
      <c r="O552" s="1172"/>
      <c r="P552" s="1172"/>
      <c r="Q552" s="1172"/>
      <c r="R552" s="1172"/>
      <c r="S552" s="1172"/>
      <c r="T552" s="117"/>
      <c r="U552" s="117"/>
      <c r="V552" s="117"/>
    </row>
    <row r="553" spans="3:22" ht="21.75" customHeight="1">
      <c r="C553" s="87"/>
      <c r="D553" s="88"/>
      <c r="E553" s="88"/>
      <c r="F553" s="88"/>
      <c r="G553" s="88"/>
      <c r="H553" s="88"/>
      <c r="I553" s="88"/>
      <c r="J553" s="88"/>
      <c r="K553" s="88"/>
      <c r="L553" s="88"/>
      <c r="M553" s="88"/>
      <c r="N553" s="88"/>
      <c r="O553" s="88"/>
      <c r="P553" s="88"/>
      <c r="Q553" s="88"/>
      <c r="R553" s="88"/>
      <c r="S553" s="88"/>
      <c r="T553" s="117"/>
      <c r="U553" s="117"/>
      <c r="V553" s="117"/>
    </row>
    <row r="554" ht="21.75" customHeight="1"/>
    <row r="555" spans="1:22" ht="21.75" customHeight="1" thickBot="1">
      <c r="A555" s="1228"/>
      <c r="B555" s="1228"/>
      <c r="C555" s="1228"/>
      <c r="D555" s="1228"/>
      <c r="E555" s="1228"/>
      <c r="F555" s="1229"/>
      <c r="G555" s="1228"/>
      <c r="H555" s="1228"/>
      <c r="I555" s="1228"/>
      <c r="J555" s="1228"/>
      <c r="K555" s="1228"/>
      <c r="L555" s="1228"/>
      <c r="M555" s="1228"/>
      <c r="N555" s="1228"/>
      <c r="O555" s="168"/>
      <c r="P555" s="1228"/>
      <c r="Q555" s="1228"/>
      <c r="R555" s="1228"/>
      <c r="S555" s="1228"/>
      <c r="T555" s="1228"/>
      <c r="U555" s="1228"/>
      <c r="V555" s="1228"/>
    </row>
    <row r="556" spans="1:22" ht="21.75" customHeight="1" thickBot="1">
      <c r="A556" s="1391" t="s">
        <v>825</v>
      </c>
      <c r="B556" s="1392"/>
      <c r="C556" s="1392"/>
      <c r="D556" s="1392"/>
      <c r="E556" s="1393"/>
      <c r="F556" s="1219" t="str">
        <f>'基本事項記入ｼｰﾄ'!$C$29</f>
        <v>**</v>
      </c>
      <c r="G556" s="1220"/>
      <c r="H556" s="1235"/>
      <c r="I556" s="1394" t="s">
        <v>975</v>
      </c>
      <c r="J556" s="1395"/>
      <c r="K556" s="1219" t="str">
        <f>'基本事項記入ｼｰﾄ'!$C$11</f>
        <v>△△　△△</v>
      </c>
      <c r="L556" s="1220"/>
      <c r="M556" s="1220"/>
      <c r="N556" s="1220"/>
      <c r="O556" s="1220"/>
      <c r="P556" s="1220"/>
      <c r="Q556" s="1220"/>
      <c r="R556" s="1220"/>
      <c r="S556" s="1220"/>
      <c r="T556" s="1220"/>
      <c r="U556" s="1220"/>
      <c r="V556" s="1235"/>
    </row>
    <row r="557" spans="1:22" ht="21.75" customHeight="1">
      <c r="A557" s="1389" t="s">
        <v>976</v>
      </c>
      <c r="B557" s="1390"/>
      <c r="C557" s="1390"/>
      <c r="D557" s="1390"/>
      <c r="E557" s="1390"/>
      <c r="F557" s="381"/>
      <c r="G557" s="382" t="s">
        <v>977</v>
      </c>
      <c r="H557" s="531" t="str">
        <f>'基本事項記入ｼｰﾄ'!$C$34</f>
        <v>**</v>
      </c>
      <c r="I557" s="1390" t="s">
        <v>822</v>
      </c>
      <c r="J557" s="1390"/>
      <c r="K557" s="1226" t="s">
        <v>1113</v>
      </c>
      <c r="L557" s="1227"/>
      <c r="M557" s="380"/>
      <c r="N557" s="381" t="s">
        <v>978</v>
      </c>
      <c r="O557" s="383"/>
      <c r="P557" s="1226" t="s">
        <v>1111</v>
      </c>
      <c r="Q557" s="1386"/>
      <c r="R557" s="1386"/>
      <c r="S557" s="1386"/>
      <c r="T557" s="1386"/>
      <c r="U557" s="1386"/>
      <c r="V557" s="1387"/>
    </row>
    <row r="558" spans="1:22" ht="21.75" customHeight="1">
      <c r="A558" s="1212" t="s">
        <v>979</v>
      </c>
      <c r="B558" s="1209"/>
      <c r="C558" s="1209"/>
      <c r="D558" s="1209"/>
      <c r="E558" s="1209"/>
      <c r="F558" s="1209"/>
      <c r="G558" s="1209"/>
      <c r="H558" s="1209"/>
      <c r="I558" s="1213"/>
      <c r="J558" s="174" t="s">
        <v>980</v>
      </c>
      <c r="K558" s="1191" t="s">
        <v>981</v>
      </c>
      <c r="L558" s="1191"/>
      <c r="M558" s="1191"/>
      <c r="N558" s="1191"/>
      <c r="O558" s="1191"/>
      <c r="P558" s="1209"/>
      <c r="Q558" s="1209"/>
      <c r="R558" s="1209"/>
      <c r="S558" s="1209"/>
      <c r="T558" s="1209"/>
      <c r="U558" s="1213"/>
      <c r="V558" s="175" t="s">
        <v>982</v>
      </c>
    </row>
    <row r="559" spans="1:22" ht="21.75" customHeight="1">
      <c r="A559" s="1673" t="s">
        <v>983</v>
      </c>
      <c r="B559" s="1674"/>
      <c r="C559" s="1674"/>
      <c r="D559" s="1674"/>
      <c r="E559" s="1674"/>
      <c r="F559" s="1675"/>
      <c r="G559" s="1676"/>
      <c r="H559" s="1676"/>
      <c r="I559" s="1676"/>
      <c r="J559" s="1676"/>
      <c r="K559" s="1676"/>
      <c r="L559" s="1676"/>
      <c r="M559" s="1676"/>
      <c r="N559" s="1677"/>
      <c r="O559" s="1675" t="s">
        <v>984</v>
      </c>
      <c r="P559" s="1678"/>
      <c r="Q559" s="1679"/>
      <c r="R559" s="1680"/>
      <c r="S559" s="1678"/>
      <c r="T559" s="1678"/>
      <c r="U559" s="1678"/>
      <c r="V559" s="1681"/>
    </row>
    <row r="560" spans="1:22" ht="21.75" customHeight="1" thickBot="1">
      <c r="A560" s="1682" t="s">
        <v>487</v>
      </c>
      <c r="B560" s="1683"/>
      <c r="C560" s="1683"/>
      <c r="D560" s="1683"/>
      <c r="E560" s="1683"/>
      <c r="F560" s="1684" t="s">
        <v>488</v>
      </c>
      <c r="G560" s="1685"/>
      <c r="H560" s="1685"/>
      <c r="I560" s="1685"/>
      <c r="J560" s="1685"/>
      <c r="K560" s="1686" t="s">
        <v>489</v>
      </c>
      <c r="L560" s="1686"/>
      <c r="M560" s="1511"/>
      <c r="N560" s="1511"/>
      <c r="O560" s="1511"/>
      <c r="P560" s="1511"/>
      <c r="Q560" s="1687" t="s">
        <v>490</v>
      </c>
      <c r="R560" s="1687"/>
      <c r="S560" s="1687"/>
      <c r="T560" s="1687"/>
      <c r="U560" s="1687"/>
      <c r="V560" s="1688"/>
    </row>
    <row r="561" spans="1:22" ht="21.75" customHeight="1" thickTop="1">
      <c r="A561" s="1672" t="s">
        <v>491</v>
      </c>
      <c r="B561" s="786"/>
      <c r="C561" s="786"/>
      <c r="D561" s="786"/>
      <c r="E561" s="786"/>
      <c r="F561" s="786"/>
      <c r="G561" s="786"/>
      <c r="H561" s="786"/>
      <c r="I561" s="786"/>
      <c r="J561" s="786"/>
      <c r="K561" s="787"/>
      <c r="L561" s="1429" t="s">
        <v>986</v>
      </c>
      <c r="M561" s="786"/>
      <c r="N561" s="786"/>
      <c r="O561" s="786"/>
      <c r="P561" s="786"/>
      <c r="Q561" s="786"/>
      <c r="R561" s="786"/>
      <c r="S561" s="786"/>
      <c r="T561" s="786"/>
      <c r="U561" s="786"/>
      <c r="V561" s="1430"/>
    </row>
    <row r="562" spans="1:22" ht="21.75" customHeight="1">
      <c r="A562" s="1557" t="s">
        <v>991</v>
      </c>
      <c r="B562" s="741"/>
      <c r="C562" s="1312" t="s">
        <v>987</v>
      </c>
      <c r="D562" s="741"/>
      <c r="E562" s="1209" t="s">
        <v>492</v>
      </c>
      <c r="F562" s="1213"/>
      <c r="G562" s="1206" t="s">
        <v>991</v>
      </c>
      <c r="H562" s="741"/>
      <c r="I562" s="1312" t="s">
        <v>987</v>
      </c>
      <c r="J562" s="741"/>
      <c r="K562" s="194" t="s">
        <v>492</v>
      </c>
      <c r="L562" s="195" t="s">
        <v>991</v>
      </c>
      <c r="M562" s="1206" t="s">
        <v>492</v>
      </c>
      <c r="N562" s="1207"/>
      <c r="O562" s="1206" t="s">
        <v>493</v>
      </c>
      <c r="P562" s="1207"/>
      <c r="Q562" s="1206" t="s">
        <v>991</v>
      </c>
      <c r="R562" s="741"/>
      <c r="S562" s="1312" t="s">
        <v>492</v>
      </c>
      <c r="T562" s="741"/>
      <c r="U562" s="1206" t="s">
        <v>493</v>
      </c>
      <c r="V562" s="1631"/>
    </row>
    <row r="563" spans="1:22" ht="21.75" customHeight="1">
      <c r="A563" s="1671"/>
      <c r="B563" s="1635"/>
      <c r="C563" s="520" t="s">
        <v>994</v>
      </c>
      <c r="D563" s="519"/>
      <c r="E563" s="1448"/>
      <c r="F563" s="1448"/>
      <c r="G563" s="1217" t="s">
        <v>494</v>
      </c>
      <c r="H563" s="1218"/>
      <c r="I563" s="1213" t="s">
        <v>999</v>
      </c>
      <c r="J563" s="1208"/>
      <c r="K563" s="462"/>
      <c r="L563" s="147" t="s">
        <v>1112</v>
      </c>
      <c r="M563" s="1324"/>
      <c r="N563" s="1325"/>
      <c r="O563" s="1206"/>
      <c r="P563" s="1207"/>
      <c r="Q563" s="1206"/>
      <c r="R563" s="741"/>
      <c r="S563" s="1312"/>
      <c r="T563" s="741"/>
      <c r="U563" s="1206"/>
      <c r="V563" s="1631"/>
    </row>
    <row r="564" spans="1:22" ht="21.75" customHeight="1">
      <c r="A564" s="1266" t="s">
        <v>494</v>
      </c>
      <c r="B564" s="863"/>
      <c r="C564" s="520" t="s">
        <v>996</v>
      </c>
      <c r="D564" s="519"/>
      <c r="E564" s="1448"/>
      <c r="F564" s="1268"/>
      <c r="G564" s="1575" t="s">
        <v>495</v>
      </c>
      <c r="H564" s="1267"/>
      <c r="I564" s="1269" t="s">
        <v>655</v>
      </c>
      <c r="J564" s="1208"/>
      <c r="K564" s="462" t="s">
        <v>655</v>
      </c>
      <c r="L564" s="147" t="s">
        <v>496</v>
      </c>
      <c r="M564" s="1324"/>
      <c r="N564" s="1325"/>
      <c r="O564" s="1660"/>
      <c r="P564" s="1662"/>
      <c r="Q564" s="1206"/>
      <c r="R564" s="741"/>
      <c r="S564" s="1312"/>
      <c r="T564" s="741"/>
      <c r="U564" s="1206"/>
      <c r="V564" s="1631"/>
    </row>
    <row r="565" spans="1:22" ht="21.75" customHeight="1">
      <c r="A565" s="1266"/>
      <c r="B565" s="863"/>
      <c r="C565" s="520" t="s">
        <v>997</v>
      </c>
      <c r="D565" s="519"/>
      <c r="E565" s="1448"/>
      <c r="F565" s="1448"/>
      <c r="G565" s="1272" t="s">
        <v>497</v>
      </c>
      <c r="H565" s="1274"/>
      <c r="I565" s="1213"/>
      <c r="J565" s="1208"/>
      <c r="K565" s="196"/>
      <c r="L565" s="147" t="s">
        <v>498</v>
      </c>
      <c r="M565" s="1324"/>
      <c r="N565" s="1325"/>
      <c r="O565" s="1660"/>
      <c r="P565" s="1662"/>
      <c r="Q565" s="1206" t="s">
        <v>499</v>
      </c>
      <c r="R565" s="741"/>
      <c r="S565" s="1667"/>
      <c r="T565" s="1668"/>
      <c r="U565" s="1669"/>
      <c r="V565" s="1670"/>
    </row>
    <row r="566" spans="1:22" ht="21.75" customHeight="1">
      <c r="A566" s="1266" t="s">
        <v>495</v>
      </c>
      <c r="B566" s="863"/>
      <c r="C566" s="520" t="s">
        <v>998</v>
      </c>
      <c r="D566" s="519"/>
      <c r="E566" s="1448"/>
      <c r="F566" s="1448"/>
      <c r="G566" s="1575" t="s">
        <v>500</v>
      </c>
      <c r="H566" s="1267"/>
      <c r="I566" s="1284" t="s">
        <v>501</v>
      </c>
      <c r="J566" s="1276"/>
      <c r="K566" s="536"/>
      <c r="L566" s="147" t="s">
        <v>502</v>
      </c>
      <c r="M566" s="1324"/>
      <c r="N566" s="1325"/>
      <c r="O566" s="1660"/>
      <c r="P566" s="1662"/>
      <c r="Q566" s="1206" t="s">
        <v>503</v>
      </c>
      <c r="R566" s="741"/>
      <c r="S566" s="1667"/>
      <c r="T566" s="1668"/>
      <c r="U566" s="1669"/>
      <c r="V566" s="1670"/>
    </row>
    <row r="567" spans="1:22" ht="21.75" customHeight="1">
      <c r="A567" s="1266"/>
      <c r="B567" s="863"/>
      <c r="C567" s="1224" t="s">
        <v>642</v>
      </c>
      <c r="D567" s="1258"/>
      <c r="E567" s="1448"/>
      <c r="F567" s="1268"/>
      <c r="G567" s="1575" t="s">
        <v>504</v>
      </c>
      <c r="H567" s="1267"/>
      <c r="I567" s="1269"/>
      <c r="J567" s="1208"/>
      <c r="K567" s="196"/>
      <c r="L567" s="147" t="s">
        <v>505</v>
      </c>
      <c r="M567" s="1324"/>
      <c r="N567" s="1325"/>
      <c r="O567" s="1660"/>
      <c r="P567" s="1662"/>
      <c r="Q567" s="1665" t="s">
        <v>506</v>
      </c>
      <c r="R567" s="1666"/>
      <c r="S567" s="1658"/>
      <c r="T567" s="1659"/>
      <c r="U567" s="1663"/>
      <c r="V567" s="1664"/>
    </row>
    <row r="568" spans="1:22" ht="21.75" customHeight="1">
      <c r="A568" s="1266" t="s">
        <v>497</v>
      </c>
      <c r="B568" s="863"/>
      <c r="C568" s="1224"/>
      <c r="D568" s="1258"/>
      <c r="E568" s="1448"/>
      <c r="F568" s="1268"/>
      <c r="G568" s="1575" t="s">
        <v>495</v>
      </c>
      <c r="H568" s="1267"/>
      <c r="I568" s="1269"/>
      <c r="J568" s="1208"/>
      <c r="K568" s="196"/>
      <c r="L568" s="147" t="s">
        <v>507</v>
      </c>
      <c r="M568" s="1324"/>
      <c r="N568" s="1325"/>
      <c r="O568" s="1660"/>
      <c r="P568" s="1662"/>
      <c r="Q568" s="1665" t="s">
        <v>508</v>
      </c>
      <c r="R568" s="1666"/>
      <c r="S568" s="1658"/>
      <c r="T568" s="1659"/>
      <c r="U568" s="1660"/>
      <c r="V568" s="1661"/>
    </row>
    <row r="569" spans="1:22" ht="21.75" customHeight="1">
      <c r="A569" s="1266"/>
      <c r="B569" s="863"/>
      <c r="C569" s="1213" t="s">
        <v>576</v>
      </c>
      <c r="D569" s="1628"/>
      <c r="E569" s="1448"/>
      <c r="F569" s="1448"/>
      <c r="G569" s="1272" t="s">
        <v>497</v>
      </c>
      <c r="H569" s="1274"/>
      <c r="I569" s="1213"/>
      <c r="J569" s="1208"/>
      <c r="K569" s="196"/>
      <c r="L569" s="147" t="s">
        <v>999</v>
      </c>
      <c r="M569" s="1324"/>
      <c r="N569" s="1325"/>
      <c r="O569" s="1660"/>
      <c r="P569" s="1662"/>
      <c r="Q569" s="1206" t="s">
        <v>509</v>
      </c>
      <c r="R569" s="741"/>
      <c r="S569" s="1312"/>
      <c r="T569" s="741"/>
      <c r="U569" s="1206"/>
      <c r="V569" s="1631"/>
    </row>
    <row r="570" spans="1:22" ht="21.75" customHeight="1" thickBot="1">
      <c r="A570" s="1277"/>
      <c r="B570" s="893"/>
      <c r="C570" s="1182" t="s">
        <v>577</v>
      </c>
      <c r="D570" s="1641"/>
      <c r="E570" s="1651"/>
      <c r="F570" s="1651"/>
      <c r="G570" s="1183" t="s">
        <v>1002</v>
      </c>
      <c r="H570" s="1184"/>
      <c r="I570" s="1626"/>
      <c r="J570" s="1641"/>
      <c r="K570" s="463">
        <f>E563+E564+E565+E566+E567+E568+E569+E570+K563+K566</f>
        <v>0</v>
      </c>
      <c r="L570" s="176" t="s">
        <v>501</v>
      </c>
      <c r="M570" s="1652"/>
      <c r="N570" s="1653"/>
      <c r="O570" s="1654"/>
      <c r="P570" s="1655"/>
      <c r="Q570" s="1183" t="s">
        <v>1002</v>
      </c>
      <c r="R570" s="1639"/>
      <c r="S570" s="1656">
        <f>M563+M564+M565+M566+M567+M568+M569+M570+S567+S568</f>
        <v>0</v>
      </c>
      <c r="T570" s="1657"/>
      <c r="U570" s="1303">
        <f>O563+O564+O565+O566+O567+O568+O569+O570+U567+U568</f>
        <v>0</v>
      </c>
      <c r="V570" s="1649"/>
    </row>
    <row r="571" spans="1:22" ht="21.75" customHeight="1" thickTop="1">
      <c r="A571" s="1270"/>
      <c r="B571" s="1271"/>
      <c r="C571" s="1272" t="s">
        <v>1038</v>
      </c>
      <c r="D571" s="1273"/>
      <c r="E571" s="1273"/>
      <c r="F571" s="1274"/>
      <c r="G571" s="1272" t="s">
        <v>1039</v>
      </c>
      <c r="H571" s="1275"/>
      <c r="I571" s="1275"/>
      <c r="J571" s="1276"/>
      <c r="K571" s="1428" t="s">
        <v>1040</v>
      </c>
      <c r="L571" s="1650"/>
      <c r="M571" s="179"/>
      <c r="N571" s="177" t="s">
        <v>1041</v>
      </c>
      <c r="O571" s="177"/>
      <c r="P571" s="1272" t="s">
        <v>1042</v>
      </c>
      <c r="Q571" s="786"/>
      <c r="R571" s="1447"/>
      <c r="S571" s="1428" t="s">
        <v>1043</v>
      </c>
      <c r="T571" s="786"/>
      <c r="U571" s="786"/>
      <c r="V571" s="1430"/>
    </row>
    <row r="572" spans="1:22" ht="21.75" customHeight="1">
      <c r="A572" s="1266" t="s">
        <v>226</v>
      </c>
      <c r="B572" s="1267"/>
      <c r="C572" s="1268">
        <v>37.5</v>
      </c>
      <c r="D572" s="1269"/>
      <c r="E572" s="182"/>
      <c r="F572" s="174" t="s">
        <v>227</v>
      </c>
      <c r="G572" s="1213"/>
      <c r="H572" s="1269"/>
      <c r="I572" s="181"/>
      <c r="J572" s="174"/>
      <c r="K572" s="1206"/>
      <c r="L572" s="741"/>
      <c r="M572" s="1312"/>
      <c r="N572" s="1169"/>
      <c r="O572" s="741"/>
      <c r="P572" s="1627" t="s">
        <v>228</v>
      </c>
      <c r="Q572" s="1625"/>
      <c r="R572" s="1628"/>
      <c r="S572" s="1206"/>
      <c r="T572" s="1625"/>
      <c r="U572" s="1625"/>
      <c r="V572" s="183"/>
    </row>
    <row r="573" spans="1:22" ht="21.75" customHeight="1">
      <c r="A573" s="1266" t="s">
        <v>229</v>
      </c>
      <c r="B573" s="1267"/>
      <c r="C573" s="1268">
        <v>31.5</v>
      </c>
      <c r="D573" s="1269"/>
      <c r="E573" s="182"/>
      <c r="F573" s="174" t="s">
        <v>227</v>
      </c>
      <c r="G573" s="1213"/>
      <c r="H573" s="1269"/>
      <c r="I573" s="181"/>
      <c r="J573" s="174"/>
      <c r="K573" s="1206"/>
      <c r="L573" s="741"/>
      <c r="M573" s="1312"/>
      <c r="N573" s="1169"/>
      <c r="O573" s="741"/>
      <c r="P573" s="1627" t="s">
        <v>228</v>
      </c>
      <c r="Q573" s="1625"/>
      <c r="R573" s="1628"/>
      <c r="S573" s="1206"/>
      <c r="T573" s="1625"/>
      <c r="U573" s="1625"/>
      <c r="V573" s="183"/>
    </row>
    <row r="574" spans="1:22" ht="21.75" customHeight="1">
      <c r="A574" s="1266" t="s">
        <v>230</v>
      </c>
      <c r="B574" s="1267"/>
      <c r="C574" s="1268">
        <v>26.5</v>
      </c>
      <c r="D574" s="1269"/>
      <c r="E574" s="182"/>
      <c r="F574" s="174" t="s">
        <v>227</v>
      </c>
      <c r="G574" s="1213"/>
      <c r="H574" s="1269"/>
      <c r="I574" s="181"/>
      <c r="J574" s="174"/>
      <c r="K574" s="1305"/>
      <c r="L574" s="1648"/>
      <c r="M574" s="1646"/>
      <c r="N574" s="1647"/>
      <c r="O574" s="1648"/>
      <c r="P574" s="1627" t="s">
        <v>228</v>
      </c>
      <c r="Q574" s="1625"/>
      <c r="R574" s="1628"/>
      <c r="S574" s="1206"/>
      <c r="T574" s="1625"/>
      <c r="U574" s="1625"/>
      <c r="V574" s="183"/>
    </row>
    <row r="575" spans="1:22" ht="21.75" customHeight="1">
      <c r="A575" s="1266" t="s">
        <v>831</v>
      </c>
      <c r="B575" s="1267"/>
      <c r="C575" s="1268">
        <v>19</v>
      </c>
      <c r="D575" s="1269"/>
      <c r="E575" s="182"/>
      <c r="F575" s="174" t="s">
        <v>832</v>
      </c>
      <c r="G575" s="1213"/>
      <c r="H575" s="1269"/>
      <c r="I575" s="147">
        <v>100</v>
      </c>
      <c r="J575" s="174"/>
      <c r="K575" s="1206"/>
      <c r="L575" s="741"/>
      <c r="M575" s="1646"/>
      <c r="N575" s="1647"/>
      <c r="O575" s="1648"/>
      <c r="P575" s="1627" t="s">
        <v>1080</v>
      </c>
      <c r="Q575" s="1625"/>
      <c r="R575" s="1628"/>
      <c r="S575" s="1206"/>
      <c r="T575" s="1625"/>
      <c r="U575" s="1625"/>
      <c r="V575" s="183"/>
    </row>
    <row r="576" spans="1:22" ht="21.75" customHeight="1">
      <c r="A576" s="1266" t="s">
        <v>833</v>
      </c>
      <c r="B576" s="1267"/>
      <c r="C576" s="1213">
        <v>13.2</v>
      </c>
      <c r="D576" s="1269"/>
      <c r="E576" s="181"/>
      <c r="F576" s="174" t="s">
        <v>834</v>
      </c>
      <c r="G576" s="1213">
        <v>95</v>
      </c>
      <c r="H576" s="1269"/>
      <c r="I576" s="147" t="s">
        <v>1045</v>
      </c>
      <c r="J576" s="254">
        <v>100</v>
      </c>
      <c r="K576" s="1206"/>
      <c r="L576" s="741"/>
      <c r="M576" s="1312"/>
      <c r="N576" s="1169"/>
      <c r="O576" s="741"/>
      <c r="P576" s="1627" t="s">
        <v>1081</v>
      </c>
      <c r="Q576" s="1625"/>
      <c r="R576" s="1628"/>
      <c r="S576" s="1206"/>
      <c r="T576" s="1625"/>
      <c r="U576" s="1625"/>
      <c r="V576" s="183"/>
    </row>
    <row r="577" spans="1:22" ht="21.75" customHeight="1">
      <c r="A577" s="1266" t="s">
        <v>844</v>
      </c>
      <c r="B577" s="1267"/>
      <c r="C577" s="1213">
        <v>4.75</v>
      </c>
      <c r="D577" s="1269"/>
      <c r="E577" s="181"/>
      <c r="F577" s="174" t="s">
        <v>832</v>
      </c>
      <c r="G577" s="1213">
        <v>65</v>
      </c>
      <c r="H577" s="1269"/>
      <c r="I577" s="147" t="s">
        <v>1044</v>
      </c>
      <c r="J577" s="254">
        <v>80</v>
      </c>
      <c r="K577" s="1206"/>
      <c r="L577" s="741"/>
      <c r="M577" s="1312"/>
      <c r="N577" s="1169"/>
      <c r="O577" s="741"/>
      <c r="P577" s="1627" t="s">
        <v>1080</v>
      </c>
      <c r="Q577" s="1625"/>
      <c r="R577" s="1628"/>
      <c r="S577" s="1206"/>
      <c r="T577" s="1625"/>
      <c r="U577" s="1625"/>
      <c r="V577" s="183"/>
    </row>
    <row r="578" spans="1:22" ht="21.75" customHeight="1">
      <c r="A578" s="1266" t="s">
        <v>837</v>
      </c>
      <c r="B578" s="1267"/>
      <c r="C578" s="1213">
        <v>2.36</v>
      </c>
      <c r="D578" s="1269"/>
      <c r="E578" s="181"/>
      <c r="F578" s="174" t="s">
        <v>832</v>
      </c>
      <c r="G578" s="1213">
        <v>50</v>
      </c>
      <c r="H578" s="1269"/>
      <c r="I578" s="147" t="s">
        <v>1044</v>
      </c>
      <c r="J578" s="254">
        <v>65</v>
      </c>
      <c r="K578" s="1206"/>
      <c r="L578" s="741"/>
      <c r="M578" s="1312"/>
      <c r="N578" s="1169"/>
      <c r="O578" s="741"/>
      <c r="P578" s="1627" t="s">
        <v>1080</v>
      </c>
      <c r="Q578" s="1625"/>
      <c r="R578" s="1628"/>
      <c r="S578" s="1206"/>
      <c r="T578" s="1625"/>
      <c r="U578" s="1625"/>
      <c r="V578" s="183"/>
    </row>
    <row r="579" spans="1:22" ht="21.75" customHeight="1">
      <c r="A579" s="1266" t="s">
        <v>838</v>
      </c>
      <c r="B579" s="1267"/>
      <c r="C579" s="1213">
        <v>600</v>
      </c>
      <c r="D579" s="1269"/>
      <c r="E579" s="181"/>
      <c r="F579" s="174" t="s">
        <v>877</v>
      </c>
      <c r="G579" s="1213">
        <v>25</v>
      </c>
      <c r="H579" s="1269"/>
      <c r="I579" s="147" t="s">
        <v>1044</v>
      </c>
      <c r="J579" s="254">
        <v>40</v>
      </c>
      <c r="K579" s="1206"/>
      <c r="L579" s="741"/>
      <c r="M579" s="1312"/>
      <c r="N579" s="1169"/>
      <c r="O579" s="741"/>
      <c r="P579" s="1627" t="s">
        <v>1080</v>
      </c>
      <c r="Q579" s="1625"/>
      <c r="R579" s="1628"/>
      <c r="S579" s="1206"/>
      <c r="T579" s="1625"/>
      <c r="U579" s="1625"/>
      <c r="V579" s="183"/>
    </row>
    <row r="580" spans="1:22" ht="21.75" customHeight="1">
      <c r="A580" s="1266" t="s">
        <v>839</v>
      </c>
      <c r="B580" s="1267"/>
      <c r="C580" s="1213">
        <v>300</v>
      </c>
      <c r="D580" s="1269"/>
      <c r="E580" s="181"/>
      <c r="F580" s="174" t="s">
        <v>840</v>
      </c>
      <c r="G580" s="1213">
        <v>12</v>
      </c>
      <c r="H580" s="1269"/>
      <c r="I580" s="147" t="s">
        <v>1046</v>
      </c>
      <c r="J580" s="254">
        <v>27</v>
      </c>
      <c r="K580" s="1206"/>
      <c r="L580" s="741"/>
      <c r="M580" s="1312"/>
      <c r="N580" s="1169"/>
      <c r="O580" s="741"/>
      <c r="P580" s="1627" t="s">
        <v>1082</v>
      </c>
      <c r="Q580" s="1625"/>
      <c r="R580" s="1628"/>
      <c r="S580" s="1206"/>
      <c r="T580" s="1625"/>
      <c r="U580" s="1625"/>
      <c r="V580" s="183"/>
    </row>
    <row r="581" spans="1:22" ht="21.75" customHeight="1">
      <c r="A581" s="1266" t="s">
        <v>841</v>
      </c>
      <c r="B581" s="1267"/>
      <c r="C581" s="1213">
        <v>150</v>
      </c>
      <c r="D581" s="1269"/>
      <c r="E581" s="181"/>
      <c r="F581" s="174" t="s">
        <v>840</v>
      </c>
      <c r="G581" s="1213">
        <v>8</v>
      </c>
      <c r="H581" s="1269"/>
      <c r="I581" s="147" t="s">
        <v>1046</v>
      </c>
      <c r="J581" s="254">
        <v>20</v>
      </c>
      <c r="K581" s="1206"/>
      <c r="L581" s="741"/>
      <c r="M581" s="1312"/>
      <c r="N581" s="1169"/>
      <c r="O581" s="741"/>
      <c r="P581" s="1627" t="s">
        <v>1082</v>
      </c>
      <c r="Q581" s="1625"/>
      <c r="R581" s="1628"/>
      <c r="S581" s="1206"/>
      <c r="T581" s="1625"/>
      <c r="U581" s="1625"/>
      <c r="V581" s="183"/>
    </row>
    <row r="582" spans="1:22" ht="21.75" customHeight="1" thickBot="1">
      <c r="A582" s="1277" t="s">
        <v>842</v>
      </c>
      <c r="B582" s="1278"/>
      <c r="C582" s="1182">
        <v>75</v>
      </c>
      <c r="D582" s="1279"/>
      <c r="E582" s="184"/>
      <c r="F582" s="185" t="s">
        <v>840</v>
      </c>
      <c r="G582" s="1182">
        <v>4</v>
      </c>
      <c r="H582" s="1279"/>
      <c r="I582" s="176" t="s">
        <v>1046</v>
      </c>
      <c r="J582" s="255">
        <v>10</v>
      </c>
      <c r="K582" s="1183"/>
      <c r="L582" s="1639"/>
      <c r="M582" s="1184"/>
      <c r="N582" s="990"/>
      <c r="O582" s="1639"/>
      <c r="P582" s="1640" t="s">
        <v>1082</v>
      </c>
      <c r="Q582" s="1626"/>
      <c r="R582" s="1641"/>
      <c r="S582" s="1183"/>
      <c r="T582" s="1626"/>
      <c r="U582" s="1626"/>
      <c r="V582" s="186"/>
    </row>
    <row r="583" spans="1:22" ht="21.75" customHeight="1" thickTop="1">
      <c r="A583" s="1282" t="s">
        <v>510</v>
      </c>
      <c r="B583" s="1283"/>
      <c r="C583" s="1283"/>
      <c r="D583" s="1283"/>
      <c r="E583" s="1283"/>
      <c r="F583" s="1283"/>
      <c r="G583" s="1283"/>
      <c r="H583" s="1284"/>
      <c r="I583" s="1276" t="s">
        <v>1056</v>
      </c>
      <c r="J583" s="1283"/>
      <c r="K583" s="1272"/>
      <c r="L583" s="1642"/>
      <c r="M583" s="1273"/>
      <c r="N583" s="1643"/>
      <c r="O583" s="1642"/>
      <c r="P583" s="1644" t="s">
        <v>1083</v>
      </c>
      <c r="Q583" s="900"/>
      <c r="R583" s="1645"/>
      <c r="S583" s="1428"/>
      <c r="T583" s="786"/>
      <c r="U583" s="786"/>
      <c r="V583" s="1430"/>
    </row>
    <row r="584" spans="1:22" ht="21.75" customHeight="1">
      <c r="A584" s="1282" t="s">
        <v>511</v>
      </c>
      <c r="B584" s="1283"/>
      <c r="C584" s="1283"/>
      <c r="D584" s="1283"/>
      <c r="E584" s="1283"/>
      <c r="F584" s="1283"/>
      <c r="G584" s="1283"/>
      <c r="H584" s="1284"/>
      <c r="I584" s="1276" t="s">
        <v>1056</v>
      </c>
      <c r="J584" s="1283"/>
      <c r="K584" s="1206"/>
      <c r="L584" s="741"/>
      <c r="M584" s="1312"/>
      <c r="N584" s="1169"/>
      <c r="O584" s="741"/>
      <c r="P584" s="1627" t="s">
        <v>1083</v>
      </c>
      <c r="Q584" s="1625"/>
      <c r="R584" s="1628"/>
      <c r="S584" s="1206"/>
      <c r="T584" s="1625"/>
      <c r="U584" s="1625"/>
      <c r="V584" s="183"/>
    </row>
    <row r="585" spans="1:22" ht="21.75" customHeight="1">
      <c r="A585" s="1282" t="s">
        <v>512</v>
      </c>
      <c r="B585" s="1283"/>
      <c r="C585" s="1283"/>
      <c r="D585" s="1283"/>
      <c r="E585" s="1283"/>
      <c r="F585" s="1283"/>
      <c r="G585" s="1283"/>
      <c r="H585" s="1284"/>
      <c r="I585" s="1276" t="s">
        <v>932</v>
      </c>
      <c r="J585" s="1283"/>
      <c r="K585" s="1206"/>
      <c r="L585" s="741"/>
      <c r="M585" s="1312"/>
      <c r="N585" s="1169"/>
      <c r="O585" s="741"/>
      <c r="P585" s="1627" t="s">
        <v>513</v>
      </c>
      <c r="Q585" s="1625"/>
      <c r="R585" s="1628"/>
      <c r="S585" s="1206"/>
      <c r="T585" s="1625"/>
      <c r="U585" s="1625"/>
      <c r="V585" s="183"/>
    </row>
    <row r="586" spans="1:22" ht="21.75" customHeight="1">
      <c r="A586" s="1282" t="s">
        <v>514</v>
      </c>
      <c r="B586" s="1283"/>
      <c r="C586" s="1283"/>
      <c r="D586" s="1283"/>
      <c r="E586" s="1283"/>
      <c r="F586" s="1283"/>
      <c r="G586" s="1283"/>
      <c r="H586" s="1284"/>
      <c r="I586" s="1276" t="s">
        <v>1056</v>
      </c>
      <c r="J586" s="1283"/>
      <c r="K586" s="1206"/>
      <c r="L586" s="741"/>
      <c r="M586" s="1312"/>
      <c r="N586" s="1169"/>
      <c r="O586" s="741"/>
      <c r="P586" s="1627" t="s">
        <v>1083</v>
      </c>
      <c r="Q586" s="1625"/>
      <c r="R586" s="1628"/>
      <c r="S586" s="1206"/>
      <c r="T586" s="1625"/>
      <c r="U586" s="1625"/>
      <c r="V586" s="183"/>
    </row>
    <row r="587" spans="1:22" ht="21.75" customHeight="1">
      <c r="A587" s="1282" t="s">
        <v>515</v>
      </c>
      <c r="B587" s="1283"/>
      <c r="C587" s="1283"/>
      <c r="D587" s="1283"/>
      <c r="E587" s="1283"/>
      <c r="F587" s="1283"/>
      <c r="G587" s="1283"/>
      <c r="H587" s="1284"/>
      <c r="I587" s="1276" t="s">
        <v>516</v>
      </c>
      <c r="J587" s="1283"/>
      <c r="K587" s="1206"/>
      <c r="L587" s="741"/>
      <c r="M587" s="1312"/>
      <c r="N587" s="1169"/>
      <c r="O587" s="741"/>
      <c r="P587" s="1627" t="s">
        <v>517</v>
      </c>
      <c r="Q587" s="1625"/>
      <c r="R587" s="1628"/>
      <c r="S587" s="1206"/>
      <c r="T587" s="1625"/>
      <c r="U587" s="1625"/>
      <c r="V587" s="183"/>
    </row>
    <row r="588" spans="1:22" ht="21.75" customHeight="1">
      <c r="A588" s="188"/>
      <c r="B588" s="189"/>
      <c r="C588" s="1209" t="s">
        <v>1048</v>
      </c>
      <c r="D588" s="1209"/>
      <c r="E588" s="1209"/>
      <c r="F588" s="1209"/>
      <c r="G588" s="1209"/>
      <c r="H588" s="1213"/>
      <c r="I588" s="1208" t="s">
        <v>1049</v>
      </c>
      <c r="J588" s="1209"/>
      <c r="K588" s="1206"/>
      <c r="L588" s="741"/>
      <c r="M588" s="1312"/>
      <c r="N588" s="1169"/>
      <c r="O588" s="741"/>
      <c r="P588" s="1627" t="s">
        <v>1080</v>
      </c>
      <c r="Q588" s="1625"/>
      <c r="R588" s="1628"/>
      <c r="S588" s="1206"/>
      <c r="T588" s="1625"/>
      <c r="U588" s="1625"/>
      <c r="V588" s="183"/>
    </row>
    <row r="589" spans="1:22" ht="21.75" customHeight="1">
      <c r="A589" s="140" t="s">
        <v>1050</v>
      </c>
      <c r="B589" s="178" t="s">
        <v>1051</v>
      </c>
      <c r="C589" s="1209" t="s">
        <v>1052</v>
      </c>
      <c r="D589" s="1209"/>
      <c r="E589" s="1209"/>
      <c r="F589" s="1209"/>
      <c r="G589" s="1209"/>
      <c r="H589" s="1213"/>
      <c r="I589" s="1208" t="s">
        <v>1053</v>
      </c>
      <c r="J589" s="1209"/>
      <c r="K589" s="1206"/>
      <c r="L589" s="741"/>
      <c r="M589" s="1312"/>
      <c r="N589" s="1169"/>
      <c r="O589" s="741"/>
      <c r="P589" s="1627" t="s">
        <v>1083</v>
      </c>
      <c r="Q589" s="1625"/>
      <c r="R589" s="1628"/>
      <c r="S589" s="1206"/>
      <c r="T589" s="1625"/>
      <c r="U589" s="1625"/>
      <c r="V589" s="183"/>
    </row>
    <row r="590" spans="1:22" ht="21.75" customHeight="1">
      <c r="A590" s="190" t="s">
        <v>892</v>
      </c>
      <c r="B590" s="178" t="s">
        <v>1054</v>
      </c>
      <c r="C590" s="1209" t="s">
        <v>1055</v>
      </c>
      <c r="D590" s="1209"/>
      <c r="E590" s="1209"/>
      <c r="F590" s="1209"/>
      <c r="G590" s="1209"/>
      <c r="H590" s="1213"/>
      <c r="I590" s="1208" t="s">
        <v>1056</v>
      </c>
      <c r="J590" s="1209"/>
      <c r="K590" s="1206"/>
      <c r="L590" s="741"/>
      <c r="M590" s="1312"/>
      <c r="N590" s="1169"/>
      <c r="O590" s="741"/>
      <c r="P590" s="1627" t="s">
        <v>1083</v>
      </c>
      <c r="Q590" s="1625"/>
      <c r="R590" s="1628"/>
      <c r="S590" s="1176" t="s">
        <v>1126</v>
      </c>
      <c r="T590" s="1177"/>
      <c r="U590" s="1177"/>
      <c r="V590" s="528"/>
    </row>
    <row r="591" spans="1:22" ht="21.75" customHeight="1">
      <c r="A591" s="140" t="s">
        <v>1057</v>
      </c>
      <c r="B591" s="178" t="s">
        <v>933</v>
      </c>
      <c r="C591" s="1209" t="s">
        <v>1058</v>
      </c>
      <c r="D591" s="1209"/>
      <c r="E591" s="1209"/>
      <c r="F591" s="1209"/>
      <c r="G591" s="1209"/>
      <c r="H591" s="1213"/>
      <c r="I591" s="1208" t="s">
        <v>1059</v>
      </c>
      <c r="J591" s="1209"/>
      <c r="K591" s="1206"/>
      <c r="L591" s="741"/>
      <c r="M591" s="1312"/>
      <c r="N591" s="1169"/>
      <c r="O591" s="741"/>
      <c r="P591" s="1627" t="s">
        <v>1084</v>
      </c>
      <c r="Q591" s="1625"/>
      <c r="R591" s="1628"/>
      <c r="S591" s="1176" t="s">
        <v>561</v>
      </c>
      <c r="T591" s="1177"/>
      <c r="U591" s="1177"/>
      <c r="V591" s="528"/>
    </row>
    <row r="592" spans="1:22" ht="21.75" customHeight="1">
      <c r="A592" s="140" t="s">
        <v>1060</v>
      </c>
      <c r="B592" s="178" t="s">
        <v>1061</v>
      </c>
      <c r="C592" s="1209" t="s">
        <v>1062</v>
      </c>
      <c r="D592" s="1209"/>
      <c r="E592" s="1209"/>
      <c r="F592" s="1209"/>
      <c r="G592" s="1209"/>
      <c r="H592" s="1213"/>
      <c r="I592" s="1208" t="s">
        <v>231</v>
      </c>
      <c r="J592" s="1209"/>
      <c r="K592" s="1206"/>
      <c r="L592" s="741"/>
      <c r="M592" s="1312"/>
      <c r="N592" s="1169"/>
      <c r="O592" s="741"/>
      <c r="P592" s="1627" t="s">
        <v>228</v>
      </c>
      <c r="Q592" s="1625"/>
      <c r="R592" s="1628"/>
      <c r="S592" s="1188">
        <v>4.9</v>
      </c>
      <c r="T592" s="1624"/>
      <c r="U592" s="1624"/>
      <c r="V592" s="528" t="s">
        <v>894</v>
      </c>
    </row>
    <row r="593" spans="1:22" ht="21.75" customHeight="1">
      <c r="A593" s="140" t="s">
        <v>1175</v>
      </c>
      <c r="B593" s="178" t="s">
        <v>1063</v>
      </c>
      <c r="C593" s="1209" t="s">
        <v>1064</v>
      </c>
      <c r="D593" s="1209"/>
      <c r="E593" s="1209"/>
      <c r="F593" s="1209"/>
      <c r="G593" s="1209"/>
      <c r="H593" s="1213"/>
      <c r="I593" s="1208" t="s">
        <v>232</v>
      </c>
      <c r="J593" s="1209"/>
      <c r="K593" s="1206"/>
      <c r="L593" s="741"/>
      <c r="M593" s="1312"/>
      <c r="N593" s="1169"/>
      <c r="O593" s="741"/>
      <c r="P593" s="1627" t="s">
        <v>228</v>
      </c>
      <c r="Q593" s="1625"/>
      <c r="R593" s="1628"/>
      <c r="S593" s="1176" t="s">
        <v>563</v>
      </c>
      <c r="T593" s="1177"/>
      <c r="U593" s="1177"/>
      <c r="V593" s="528"/>
    </row>
    <row r="594" spans="1:22" ht="21.75" customHeight="1">
      <c r="A594" s="191"/>
      <c r="B594" s="180"/>
      <c r="C594" s="1209" t="s">
        <v>1065</v>
      </c>
      <c r="D594" s="1209"/>
      <c r="E594" s="1209"/>
      <c r="F594" s="1209"/>
      <c r="G594" s="1209"/>
      <c r="H594" s="1213"/>
      <c r="I594" s="1208" t="s">
        <v>1066</v>
      </c>
      <c r="J594" s="1209"/>
      <c r="K594" s="1206"/>
      <c r="L594" s="741"/>
      <c r="M594" s="1312"/>
      <c r="N594" s="1169"/>
      <c r="O594" s="741"/>
      <c r="P594" s="1627" t="s">
        <v>1067</v>
      </c>
      <c r="Q594" s="1625"/>
      <c r="R594" s="1628"/>
      <c r="S594" s="1206"/>
      <c r="T594" s="1625"/>
      <c r="U594" s="1625"/>
      <c r="V594" s="183"/>
    </row>
    <row r="595" spans="1:22" ht="21.75" customHeight="1">
      <c r="A595" s="1212" t="s">
        <v>1068</v>
      </c>
      <c r="B595" s="1209"/>
      <c r="C595" s="1209"/>
      <c r="D595" s="1209"/>
      <c r="E595" s="1209"/>
      <c r="F595" s="1209"/>
      <c r="G595" s="1209"/>
      <c r="H595" s="1213"/>
      <c r="I595" s="1208" t="s">
        <v>1069</v>
      </c>
      <c r="J595" s="1209"/>
      <c r="K595" s="1206"/>
      <c r="L595" s="741"/>
      <c r="M595" s="1312"/>
      <c r="N595" s="1169"/>
      <c r="O595" s="741"/>
      <c r="P595" s="1627" t="s">
        <v>1070</v>
      </c>
      <c r="Q595" s="1625"/>
      <c r="R595" s="1628"/>
      <c r="S595" s="1206"/>
      <c r="T595" s="1625"/>
      <c r="U595" s="1625"/>
      <c r="V595" s="183"/>
    </row>
    <row r="596" spans="1:22" ht="21.75" customHeight="1">
      <c r="A596" s="1291" t="s">
        <v>1187</v>
      </c>
      <c r="B596" s="1292"/>
      <c r="C596" s="1224" t="s">
        <v>1132</v>
      </c>
      <c r="D596" s="1225"/>
      <c r="E596" s="1225"/>
      <c r="F596" s="1225"/>
      <c r="G596" s="1225"/>
      <c r="H596" s="1225"/>
      <c r="I596" s="1208" t="s">
        <v>1066</v>
      </c>
      <c r="J596" s="1209"/>
      <c r="K596" s="1206"/>
      <c r="L596" s="741"/>
      <c r="M596" s="1312"/>
      <c r="N596" s="1169"/>
      <c r="O596" s="741"/>
      <c r="P596" s="1627" t="s">
        <v>1070</v>
      </c>
      <c r="Q596" s="1625"/>
      <c r="R596" s="1628"/>
      <c r="S596" s="1176"/>
      <c r="T596" s="1177"/>
      <c r="U596" s="1177"/>
      <c r="V596" s="183"/>
    </row>
    <row r="597" spans="1:22" ht="21.75" customHeight="1">
      <c r="A597" s="1293"/>
      <c r="B597" s="1294"/>
      <c r="C597" s="1224" t="s">
        <v>644</v>
      </c>
      <c r="D597" s="1225"/>
      <c r="E597" s="1225"/>
      <c r="F597" s="1225"/>
      <c r="G597" s="1225"/>
      <c r="H597" s="1225"/>
      <c r="I597" s="1208" t="s">
        <v>1071</v>
      </c>
      <c r="J597" s="1209"/>
      <c r="K597" s="1206"/>
      <c r="L597" s="741"/>
      <c r="M597" s="1312"/>
      <c r="N597" s="1169"/>
      <c r="O597" s="741"/>
      <c r="P597" s="1627" t="s">
        <v>1070</v>
      </c>
      <c r="Q597" s="1625"/>
      <c r="R597" s="1628"/>
      <c r="S597" s="1629"/>
      <c r="T597" s="1630"/>
      <c r="U597" s="1630"/>
      <c r="V597" s="183"/>
    </row>
    <row r="598" spans="1:22" ht="21.75" customHeight="1">
      <c r="A598" s="1295"/>
      <c r="B598" s="1296"/>
      <c r="C598" s="1224" t="s">
        <v>1133</v>
      </c>
      <c r="D598" s="1225"/>
      <c r="E598" s="1225"/>
      <c r="F598" s="1225"/>
      <c r="G598" s="1225"/>
      <c r="H598" s="1225"/>
      <c r="I598" s="1208" t="s">
        <v>1066</v>
      </c>
      <c r="J598" s="1209"/>
      <c r="K598" s="1206"/>
      <c r="L598" s="741"/>
      <c r="M598" s="1312"/>
      <c r="N598" s="1169"/>
      <c r="O598" s="741"/>
      <c r="P598" s="1627" t="s">
        <v>1070</v>
      </c>
      <c r="Q598" s="1625"/>
      <c r="R598" s="1628"/>
      <c r="S598" s="1176"/>
      <c r="T598" s="1177"/>
      <c r="U598" s="1177"/>
      <c r="V598" s="183"/>
    </row>
    <row r="599" spans="1:22" ht="21.75" customHeight="1">
      <c r="A599" s="1212" t="s">
        <v>697</v>
      </c>
      <c r="B599" s="1209"/>
      <c r="C599" s="1209"/>
      <c r="D599" s="1209"/>
      <c r="E599" s="1209"/>
      <c r="F599" s="1209"/>
      <c r="G599" s="1209"/>
      <c r="H599" s="1213"/>
      <c r="I599" s="1208" t="s">
        <v>234</v>
      </c>
      <c r="J599" s="1209"/>
      <c r="K599" s="1206"/>
      <c r="L599" s="741"/>
      <c r="M599" s="1312"/>
      <c r="N599" s="1169"/>
      <c r="O599" s="741"/>
      <c r="P599" s="1627" t="s">
        <v>233</v>
      </c>
      <c r="Q599" s="1625"/>
      <c r="R599" s="1628"/>
      <c r="S599" s="1206"/>
      <c r="T599" s="1625"/>
      <c r="U599" s="1625"/>
      <c r="V599" s="183"/>
    </row>
    <row r="600" spans="1:22" ht="21.75" customHeight="1" thickBot="1">
      <c r="A600" s="1215" t="s">
        <v>1072</v>
      </c>
      <c r="B600" s="1192"/>
      <c r="C600" s="1192"/>
      <c r="D600" s="1192"/>
      <c r="E600" s="1192"/>
      <c r="F600" s="1192"/>
      <c r="G600" s="1192"/>
      <c r="H600" s="1193"/>
      <c r="I600" s="1216" t="s">
        <v>1073</v>
      </c>
      <c r="J600" s="1192"/>
      <c r="K600" s="1217"/>
      <c r="L600" s="1635"/>
      <c r="M600" s="1636"/>
      <c r="N600" s="1637"/>
      <c r="O600" s="1635"/>
      <c r="P600" s="1638" t="s">
        <v>1074</v>
      </c>
      <c r="Q600" s="938"/>
      <c r="R600" s="917"/>
      <c r="S600" s="1217"/>
      <c r="T600" s="938"/>
      <c r="U600" s="938"/>
      <c r="V600" s="192"/>
    </row>
    <row r="601" spans="1:22" s="193" customFormat="1" ht="21.75" customHeight="1" thickBot="1">
      <c r="A601" s="1219" t="s">
        <v>1075</v>
      </c>
      <c r="B601" s="1220"/>
      <c r="C601" s="1220"/>
      <c r="D601" s="1220"/>
      <c r="E601" s="1220"/>
      <c r="F601" s="1531"/>
      <c r="G601" s="170"/>
      <c r="H601" s="171"/>
      <c r="I601" s="1220" t="s">
        <v>679</v>
      </c>
      <c r="J601" s="1220"/>
      <c r="K601" s="530"/>
      <c r="L601" s="524" t="s">
        <v>968</v>
      </c>
      <c r="M601" s="529"/>
      <c r="N601" s="539"/>
      <c r="O601" s="1214" t="s">
        <v>315</v>
      </c>
      <c r="P601" s="1214"/>
      <c r="Q601" s="523"/>
      <c r="R601" s="523"/>
      <c r="S601" s="524" t="s">
        <v>969</v>
      </c>
      <c r="T601" s="171"/>
      <c r="U601" s="171"/>
      <c r="V601" s="407"/>
    </row>
    <row r="602" spans="1:22" ht="21.75" customHeight="1" thickBot="1">
      <c r="A602" s="1219" t="s">
        <v>1076</v>
      </c>
      <c r="B602" s="1126"/>
      <c r="C602" s="1126"/>
      <c r="D602" s="1126"/>
      <c r="E602" s="1126"/>
      <c r="F602" s="1133"/>
      <c r="G602" s="1632"/>
      <c r="H602" s="1633"/>
      <c r="I602" s="1633"/>
      <c r="J602" s="1633"/>
      <c r="K602" s="1633"/>
      <c r="L602" s="1633"/>
      <c r="M602" s="1633"/>
      <c r="N602" s="1633"/>
      <c r="O602" s="1633"/>
      <c r="P602" s="1633"/>
      <c r="Q602" s="1633"/>
      <c r="R602" s="1633"/>
      <c r="S602" s="1633"/>
      <c r="T602" s="1633"/>
      <c r="U602" s="1633"/>
      <c r="V602" s="1634"/>
    </row>
    <row r="603" spans="1:22" ht="21.75" customHeight="1" thickBot="1">
      <c r="A603" s="1180" t="s">
        <v>1077</v>
      </c>
      <c r="B603" s="1151"/>
      <c r="C603" s="1151"/>
      <c r="D603" s="1151"/>
      <c r="E603" s="1151"/>
      <c r="F603" s="1151"/>
      <c r="G603" s="1239" t="str">
        <f>'基本事項記入ｼｰﾄ'!$C$31</f>
        <v>○○　○○　  印</v>
      </c>
      <c r="H603" s="1239"/>
      <c r="I603" s="1239"/>
      <c r="J603" s="1239"/>
      <c r="K603" s="1239"/>
      <c r="L603" s="1239"/>
      <c r="M603" s="1240" t="s">
        <v>858</v>
      </c>
      <c r="N603" s="1240"/>
      <c r="O603" s="1240"/>
      <c r="P603" s="1240"/>
      <c r="Q603" s="1239" t="str">
        <f>'基本事項記入ｼｰﾄ'!$C$32</f>
        <v>○○　○○○　　　印</v>
      </c>
      <c r="R603" s="1153"/>
      <c r="S603" s="1153"/>
      <c r="T603" s="1153"/>
      <c r="U603" s="1153"/>
      <c r="V603" s="1244"/>
    </row>
    <row r="604" spans="1:22" ht="21.75" customHeight="1">
      <c r="A604" s="193"/>
      <c r="B604" s="1189" t="s">
        <v>1078</v>
      </c>
      <c r="C604" s="1189"/>
      <c r="D604" s="1189"/>
      <c r="E604" s="1189"/>
      <c r="F604" s="1189"/>
      <c r="G604" s="1189"/>
      <c r="H604" s="1189"/>
      <c r="I604" s="1189"/>
      <c r="J604" s="1189"/>
      <c r="K604" s="1189"/>
      <c r="L604" s="1189"/>
      <c r="M604" s="1189"/>
      <c r="N604" s="1189"/>
      <c r="O604" s="1189"/>
      <c r="P604" s="1189"/>
      <c r="Q604" s="1189"/>
      <c r="R604" s="1189"/>
      <c r="S604" s="1189"/>
      <c r="T604" s="1189"/>
      <c r="U604" s="1189"/>
      <c r="V604" s="1189"/>
    </row>
    <row r="605" ht="18" customHeight="1"/>
  </sheetData>
  <sheetProtection/>
  <mergeCells count="3454">
    <mergeCell ref="C598:H598"/>
    <mergeCell ref="M598:O598"/>
    <mergeCell ref="P598:R598"/>
    <mergeCell ref="S598:U598"/>
    <mergeCell ref="A596:B598"/>
    <mergeCell ref="C596:H596"/>
    <mergeCell ref="I596:J596"/>
    <mergeCell ref="K596:L596"/>
    <mergeCell ref="C597:H597"/>
    <mergeCell ref="I597:J597"/>
    <mergeCell ref="K597:L597"/>
    <mergeCell ref="I598:J598"/>
    <mergeCell ref="K598:L598"/>
    <mergeCell ref="S541:U541"/>
    <mergeCell ref="K542:L542"/>
    <mergeCell ref="M542:O542"/>
    <mergeCell ref="P542:R542"/>
    <mergeCell ref="S542:U542"/>
    <mergeCell ref="K543:L543"/>
    <mergeCell ref="C552:S552"/>
    <mergeCell ref="A540:H540"/>
    <mergeCell ref="I540:J540"/>
    <mergeCell ref="K540:L540"/>
    <mergeCell ref="A541:B543"/>
    <mergeCell ref="C541:H541"/>
    <mergeCell ref="I541:J541"/>
    <mergeCell ref="C542:H542"/>
    <mergeCell ref="I542:J542"/>
    <mergeCell ref="A382:F382"/>
    <mergeCell ref="G382:V382"/>
    <mergeCell ref="A383:F383"/>
    <mergeCell ref="I431:J431"/>
    <mergeCell ref="K431:L431"/>
    <mergeCell ref="M431:O431"/>
    <mergeCell ref="G383:L383"/>
    <mergeCell ref="M383:P383"/>
    <mergeCell ref="Q383:V383"/>
    <mergeCell ref="B384:V384"/>
    <mergeCell ref="C433:H433"/>
    <mergeCell ref="S321:U321"/>
    <mergeCell ref="C322:H322"/>
    <mergeCell ref="I322:J322"/>
    <mergeCell ref="K322:L322"/>
    <mergeCell ref="M322:O322"/>
    <mergeCell ref="I432:J432"/>
    <mergeCell ref="K432:L432"/>
    <mergeCell ref="M432:O432"/>
    <mergeCell ref="P432:R432"/>
    <mergeCell ref="S322:U322"/>
    <mergeCell ref="S431:U431"/>
    <mergeCell ref="S432:U432"/>
    <mergeCell ref="P321:R321"/>
    <mergeCell ref="Q218:V218"/>
    <mergeCell ref="P319:R319"/>
    <mergeCell ref="S319:U319"/>
    <mergeCell ref="P320:R320"/>
    <mergeCell ref="S320:U320"/>
    <mergeCell ref="P431:R431"/>
    <mergeCell ref="A216:F216"/>
    <mergeCell ref="O216:P216"/>
    <mergeCell ref="S307:U307"/>
    <mergeCell ref="U295:V295"/>
    <mergeCell ref="S293:T293"/>
    <mergeCell ref="U293:V293"/>
    <mergeCell ref="S292:T292"/>
    <mergeCell ref="U292:V292"/>
    <mergeCell ref="P307:R307"/>
    <mergeCell ref="K307:L307"/>
    <mergeCell ref="K157:L157"/>
    <mergeCell ref="A210:H210"/>
    <mergeCell ref="I210:J210"/>
    <mergeCell ref="C208:H208"/>
    <mergeCell ref="P199:R199"/>
    <mergeCell ref="P198:R198"/>
    <mergeCell ref="M157:O157"/>
    <mergeCell ref="P157:R157"/>
    <mergeCell ref="C158:H158"/>
    <mergeCell ref="C209:H209"/>
    <mergeCell ref="I46:J46"/>
    <mergeCell ref="K46:L46"/>
    <mergeCell ref="P101:R101"/>
    <mergeCell ref="S101:U101"/>
    <mergeCell ref="C102:H102"/>
    <mergeCell ref="I102:J102"/>
    <mergeCell ref="K102:L102"/>
    <mergeCell ref="M102:O102"/>
    <mergeCell ref="P102:R102"/>
    <mergeCell ref="S102:U102"/>
    <mergeCell ref="A106:F106"/>
    <mergeCell ref="O106:P106"/>
    <mergeCell ref="S46:U46"/>
    <mergeCell ref="C47:H47"/>
    <mergeCell ref="I47:J47"/>
    <mergeCell ref="K47:L47"/>
    <mergeCell ref="M47:O47"/>
    <mergeCell ref="P47:R47"/>
    <mergeCell ref="S47:U47"/>
    <mergeCell ref="C46:H46"/>
    <mergeCell ref="A108:F108"/>
    <mergeCell ref="G108:L108"/>
    <mergeCell ref="M108:P108"/>
    <mergeCell ref="Q108:V108"/>
    <mergeCell ref="A107:F107"/>
    <mergeCell ref="G107:V107"/>
    <mergeCell ref="S474:U474"/>
    <mergeCell ref="S475:U475"/>
    <mergeCell ref="A156:B158"/>
    <mergeCell ref="C156:H156"/>
    <mergeCell ref="S198:V198"/>
    <mergeCell ref="S199:U199"/>
    <mergeCell ref="S197:U197"/>
    <mergeCell ref="U178:V178"/>
    <mergeCell ref="P197:R197"/>
    <mergeCell ref="K197:L197"/>
    <mergeCell ref="A546:F546"/>
    <mergeCell ref="O546:P546"/>
    <mergeCell ref="S545:U545"/>
    <mergeCell ref="A492:F492"/>
    <mergeCell ref="G492:V492"/>
    <mergeCell ref="C543:H543"/>
    <mergeCell ref="A493:F493"/>
    <mergeCell ref="G493:L493"/>
    <mergeCell ref="I538:J538"/>
    <mergeCell ref="K541:L541"/>
    <mergeCell ref="A548:F548"/>
    <mergeCell ref="G548:L548"/>
    <mergeCell ref="M548:P548"/>
    <mergeCell ref="Q548:V548"/>
    <mergeCell ref="A547:F547"/>
    <mergeCell ref="G547:V547"/>
    <mergeCell ref="A545:H545"/>
    <mergeCell ref="M493:P493"/>
    <mergeCell ref="Q493:V493"/>
    <mergeCell ref="S513:T513"/>
    <mergeCell ref="U513:V513"/>
    <mergeCell ref="S512:T512"/>
    <mergeCell ref="U512:V512"/>
    <mergeCell ref="S529:U529"/>
    <mergeCell ref="S530:U530"/>
    <mergeCell ref="S527:U527"/>
    <mergeCell ref="A52:F52"/>
    <mergeCell ref="A491:F491"/>
    <mergeCell ref="O491:P491"/>
    <mergeCell ref="M490:O490"/>
    <mergeCell ref="A218:F218"/>
    <mergeCell ref="G218:L218"/>
    <mergeCell ref="M218:P218"/>
    <mergeCell ref="C266:H266"/>
    <mergeCell ref="C267:H267"/>
    <mergeCell ref="C268:H268"/>
    <mergeCell ref="A53:F53"/>
    <mergeCell ref="G53:L53"/>
    <mergeCell ref="M53:P53"/>
    <mergeCell ref="Q53:V53"/>
    <mergeCell ref="S291:T291"/>
    <mergeCell ref="U291:V291"/>
    <mergeCell ref="S90:U90"/>
    <mergeCell ref="S88:V88"/>
    <mergeCell ref="S183:T183"/>
    <mergeCell ref="U183:V183"/>
    <mergeCell ref="S182:T182"/>
    <mergeCell ref="U182:V182"/>
    <mergeCell ref="S156:U156"/>
    <mergeCell ref="U180:V180"/>
    <mergeCell ref="U181:V181"/>
    <mergeCell ref="S157:U157"/>
    <mergeCell ref="S158:U158"/>
    <mergeCell ref="S87:U87"/>
    <mergeCell ref="U75:V75"/>
    <mergeCell ref="U179:V179"/>
    <mergeCell ref="S177:T177"/>
    <mergeCell ref="U177:V177"/>
    <mergeCell ref="C167:S167"/>
    <mergeCell ref="A170:E170"/>
    <mergeCell ref="F170:I170"/>
    <mergeCell ref="M179:N179"/>
    <mergeCell ref="O179:P179"/>
    <mergeCell ref="S73:T73"/>
    <mergeCell ref="U73:V73"/>
    <mergeCell ref="K7:L7"/>
    <mergeCell ref="P7:V7"/>
    <mergeCell ref="F9:N9"/>
    <mergeCell ref="P62:V62"/>
    <mergeCell ref="K62:L62"/>
    <mergeCell ref="K61:V61"/>
    <mergeCell ref="C57:S57"/>
    <mergeCell ref="A60:E60"/>
    <mergeCell ref="F60:I60"/>
    <mergeCell ref="J60:N60"/>
    <mergeCell ref="P324:R324"/>
    <mergeCell ref="S324:U324"/>
    <mergeCell ref="K324:L324"/>
    <mergeCell ref="M324:O324"/>
    <mergeCell ref="I323:J323"/>
    <mergeCell ref="A324:H324"/>
    <mergeCell ref="I324:J324"/>
    <mergeCell ref="A321:B323"/>
    <mergeCell ref="S511:T511"/>
    <mergeCell ref="M525:O525"/>
    <mergeCell ref="G327:V327"/>
    <mergeCell ref="A327:F327"/>
    <mergeCell ref="P325:R325"/>
    <mergeCell ref="S325:U325"/>
    <mergeCell ref="A325:H325"/>
    <mergeCell ref="I325:J325"/>
    <mergeCell ref="K325:L325"/>
    <mergeCell ref="M325:O325"/>
    <mergeCell ref="S528:V528"/>
    <mergeCell ref="P527:R527"/>
    <mergeCell ref="K527:L527"/>
    <mergeCell ref="A527:B527"/>
    <mergeCell ref="C527:D527"/>
    <mergeCell ref="G527:H527"/>
    <mergeCell ref="M527:O527"/>
    <mergeCell ref="P528:R528"/>
    <mergeCell ref="A528:H528"/>
    <mergeCell ref="I528:J528"/>
    <mergeCell ref="U515:V515"/>
    <mergeCell ref="I545:J545"/>
    <mergeCell ref="K545:L545"/>
    <mergeCell ref="M545:O545"/>
    <mergeCell ref="P545:R545"/>
    <mergeCell ref="P544:R544"/>
    <mergeCell ref="S544:U544"/>
    <mergeCell ref="I543:J543"/>
    <mergeCell ref="P539:R539"/>
    <mergeCell ref="S539:U539"/>
    <mergeCell ref="A544:H544"/>
    <mergeCell ref="I544:J544"/>
    <mergeCell ref="K544:L544"/>
    <mergeCell ref="M544:O544"/>
    <mergeCell ref="M543:O543"/>
    <mergeCell ref="P543:R543"/>
    <mergeCell ref="P540:R540"/>
    <mergeCell ref="S540:U540"/>
    <mergeCell ref="S543:U543"/>
    <mergeCell ref="M540:O540"/>
    <mergeCell ref="M541:O541"/>
    <mergeCell ref="P541:R541"/>
    <mergeCell ref="K538:L538"/>
    <mergeCell ref="M538:O538"/>
    <mergeCell ref="C539:H539"/>
    <mergeCell ref="I539:J539"/>
    <mergeCell ref="K539:L539"/>
    <mergeCell ref="M539:O539"/>
    <mergeCell ref="C538:H538"/>
    <mergeCell ref="P535:R535"/>
    <mergeCell ref="P536:R536"/>
    <mergeCell ref="P538:R538"/>
    <mergeCell ref="P537:R537"/>
    <mergeCell ref="C536:H536"/>
    <mergeCell ref="I536:J536"/>
    <mergeCell ref="K536:L536"/>
    <mergeCell ref="M536:O536"/>
    <mergeCell ref="C537:H537"/>
    <mergeCell ref="I537:J537"/>
    <mergeCell ref="K537:L537"/>
    <mergeCell ref="M537:O537"/>
    <mergeCell ref="C535:H535"/>
    <mergeCell ref="I535:J535"/>
    <mergeCell ref="K535:L535"/>
    <mergeCell ref="M535:O535"/>
    <mergeCell ref="P534:R534"/>
    <mergeCell ref="S534:U534"/>
    <mergeCell ref="C533:H533"/>
    <mergeCell ref="I533:J533"/>
    <mergeCell ref="C534:H534"/>
    <mergeCell ref="I534:J534"/>
    <mergeCell ref="K534:L534"/>
    <mergeCell ref="M534:O534"/>
    <mergeCell ref="K533:L533"/>
    <mergeCell ref="M533:O533"/>
    <mergeCell ref="P531:R531"/>
    <mergeCell ref="S531:U531"/>
    <mergeCell ref="P532:R532"/>
    <mergeCell ref="S532:U532"/>
    <mergeCell ref="P533:R533"/>
    <mergeCell ref="S533:U533"/>
    <mergeCell ref="P529:R529"/>
    <mergeCell ref="P530:R530"/>
    <mergeCell ref="A532:H532"/>
    <mergeCell ref="I532:J532"/>
    <mergeCell ref="K532:L532"/>
    <mergeCell ref="M532:O532"/>
    <mergeCell ref="A531:H531"/>
    <mergeCell ref="I531:J531"/>
    <mergeCell ref="K531:L531"/>
    <mergeCell ref="M531:O531"/>
    <mergeCell ref="K528:L528"/>
    <mergeCell ref="M528:O528"/>
    <mergeCell ref="A530:H530"/>
    <mergeCell ref="I530:J530"/>
    <mergeCell ref="K530:L530"/>
    <mergeCell ref="M530:O530"/>
    <mergeCell ref="A529:H529"/>
    <mergeCell ref="I529:J529"/>
    <mergeCell ref="K529:L529"/>
    <mergeCell ref="M529:O529"/>
    <mergeCell ref="P525:R525"/>
    <mergeCell ref="S525:U525"/>
    <mergeCell ref="A526:B526"/>
    <mergeCell ref="C526:D526"/>
    <mergeCell ref="G526:H526"/>
    <mergeCell ref="K526:L526"/>
    <mergeCell ref="M526:O526"/>
    <mergeCell ref="P526:R526"/>
    <mergeCell ref="S526:U526"/>
    <mergeCell ref="A525:B525"/>
    <mergeCell ref="C525:D525"/>
    <mergeCell ref="G525:H525"/>
    <mergeCell ref="K525:L525"/>
    <mergeCell ref="M523:O523"/>
    <mergeCell ref="C523:D523"/>
    <mergeCell ref="G523:H523"/>
    <mergeCell ref="K523:L523"/>
    <mergeCell ref="P523:R523"/>
    <mergeCell ref="S523:U523"/>
    <mergeCell ref="A524:B524"/>
    <mergeCell ref="C524:D524"/>
    <mergeCell ref="G524:H524"/>
    <mergeCell ref="K524:L524"/>
    <mergeCell ref="M524:O524"/>
    <mergeCell ref="P524:R524"/>
    <mergeCell ref="S524:U524"/>
    <mergeCell ref="A523:B523"/>
    <mergeCell ref="S521:U521"/>
    <mergeCell ref="A522:B522"/>
    <mergeCell ref="C522:D522"/>
    <mergeCell ref="G522:H522"/>
    <mergeCell ref="K522:L522"/>
    <mergeCell ref="M522:O522"/>
    <mergeCell ref="P522:R522"/>
    <mergeCell ref="S522:U522"/>
    <mergeCell ref="A521:B521"/>
    <mergeCell ref="C521:D521"/>
    <mergeCell ref="G521:H521"/>
    <mergeCell ref="K521:L521"/>
    <mergeCell ref="M519:O519"/>
    <mergeCell ref="P519:R519"/>
    <mergeCell ref="G519:H519"/>
    <mergeCell ref="K519:L519"/>
    <mergeCell ref="M521:O521"/>
    <mergeCell ref="P521:R521"/>
    <mergeCell ref="S519:U519"/>
    <mergeCell ref="A520:B520"/>
    <mergeCell ref="C520:D520"/>
    <mergeCell ref="G520:H520"/>
    <mergeCell ref="K520:L520"/>
    <mergeCell ref="M520:O520"/>
    <mergeCell ref="P520:R520"/>
    <mergeCell ref="S520:U520"/>
    <mergeCell ref="A519:B519"/>
    <mergeCell ref="C519:D519"/>
    <mergeCell ref="M517:O517"/>
    <mergeCell ref="P517:R517"/>
    <mergeCell ref="S517:U517"/>
    <mergeCell ref="A518:B518"/>
    <mergeCell ref="C518:D518"/>
    <mergeCell ref="G518:H518"/>
    <mergeCell ref="K518:L518"/>
    <mergeCell ref="M518:O518"/>
    <mergeCell ref="P518:R518"/>
    <mergeCell ref="S518:U518"/>
    <mergeCell ref="A517:B517"/>
    <mergeCell ref="C517:D517"/>
    <mergeCell ref="G517:H517"/>
    <mergeCell ref="K517:L517"/>
    <mergeCell ref="A516:B516"/>
    <mergeCell ref="C516:F516"/>
    <mergeCell ref="G516:J516"/>
    <mergeCell ref="K516:L516"/>
    <mergeCell ref="P516:R516"/>
    <mergeCell ref="S516:V516"/>
    <mergeCell ref="S514:T514"/>
    <mergeCell ref="U514:V514"/>
    <mergeCell ref="A515:B515"/>
    <mergeCell ref="C515:D515"/>
    <mergeCell ref="E515:F515"/>
    <mergeCell ref="G515:J515"/>
    <mergeCell ref="M515:N515"/>
    <mergeCell ref="O515:P515"/>
    <mergeCell ref="Q515:R515"/>
    <mergeCell ref="S515:T515"/>
    <mergeCell ref="A514:B514"/>
    <mergeCell ref="C514:D514"/>
    <mergeCell ref="E514:F514"/>
    <mergeCell ref="G514:H514"/>
    <mergeCell ref="I514:J514"/>
    <mergeCell ref="M514:N514"/>
    <mergeCell ref="O514:P514"/>
    <mergeCell ref="Q514:R514"/>
    <mergeCell ref="A513:B513"/>
    <mergeCell ref="C513:D513"/>
    <mergeCell ref="E513:F513"/>
    <mergeCell ref="G513:H513"/>
    <mergeCell ref="I513:J513"/>
    <mergeCell ref="M513:N513"/>
    <mergeCell ref="O513:P513"/>
    <mergeCell ref="Q513:R513"/>
    <mergeCell ref="A512:B512"/>
    <mergeCell ref="C512:D512"/>
    <mergeCell ref="E512:F512"/>
    <mergeCell ref="G512:H512"/>
    <mergeCell ref="I512:J512"/>
    <mergeCell ref="M512:N512"/>
    <mergeCell ref="O512:P512"/>
    <mergeCell ref="Q512:R512"/>
    <mergeCell ref="A511:B511"/>
    <mergeCell ref="E511:F511"/>
    <mergeCell ref="G511:H511"/>
    <mergeCell ref="I511:J511"/>
    <mergeCell ref="M511:N511"/>
    <mergeCell ref="O511:P511"/>
    <mergeCell ref="Q511:R511"/>
    <mergeCell ref="U509:V509"/>
    <mergeCell ref="M510:N510"/>
    <mergeCell ref="O510:P510"/>
    <mergeCell ref="Q510:R510"/>
    <mergeCell ref="U511:V511"/>
    <mergeCell ref="S510:T510"/>
    <mergeCell ref="U510:V510"/>
    <mergeCell ref="O509:P509"/>
    <mergeCell ref="Q509:R509"/>
    <mergeCell ref="A510:B510"/>
    <mergeCell ref="E510:F510"/>
    <mergeCell ref="G510:H510"/>
    <mergeCell ref="I510:J510"/>
    <mergeCell ref="U508:V508"/>
    <mergeCell ref="A509:B509"/>
    <mergeCell ref="E509:F509"/>
    <mergeCell ref="G509:H509"/>
    <mergeCell ref="I509:J509"/>
    <mergeCell ref="M509:N509"/>
    <mergeCell ref="S509:T509"/>
    <mergeCell ref="S507:T507"/>
    <mergeCell ref="U507:V507"/>
    <mergeCell ref="A508:B508"/>
    <mergeCell ref="E508:F508"/>
    <mergeCell ref="G508:H508"/>
    <mergeCell ref="I508:J508"/>
    <mergeCell ref="M508:N508"/>
    <mergeCell ref="O508:P508"/>
    <mergeCell ref="Q508:R508"/>
    <mergeCell ref="S508:T508"/>
    <mergeCell ref="A506:K506"/>
    <mergeCell ref="L506:V506"/>
    <mergeCell ref="A507:B507"/>
    <mergeCell ref="C507:D507"/>
    <mergeCell ref="E507:F507"/>
    <mergeCell ref="G507:H507"/>
    <mergeCell ref="I507:J507"/>
    <mergeCell ref="M507:N507"/>
    <mergeCell ref="O507:P507"/>
    <mergeCell ref="Q507:R507"/>
    <mergeCell ref="A505:E505"/>
    <mergeCell ref="F505:J505"/>
    <mergeCell ref="K505:P505"/>
    <mergeCell ref="Q505:V505"/>
    <mergeCell ref="A504:E504"/>
    <mergeCell ref="F504:N504"/>
    <mergeCell ref="O504:Q504"/>
    <mergeCell ref="R504:V504"/>
    <mergeCell ref="A503:E503"/>
    <mergeCell ref="F503:I503"/>
    <mergeCell ref="K503:O503"/>
    <mergeCell ref="P503:U503"/>
    <mergeCell ref="A502:E502"/>
    <mergeCell ref="I502:J502"/>
    <mergeCell ref="K502:L502"/>
    <mergeCell ref="P502:V502"/>
    <mergeCell ref="F501:H501"/>
    <mergeCell ref="I501:J501"/>
    <mergeCell ref="K501:V501"/>
    <mergeCell ref="Q328:V328"/>
    <mergeCell ref="P490:R490"/>
    <mergeCell ref="S490:U490"/>
    <mergeCell ref="A490:H490"/>
    <mergeCell ref="I490:J490"/>
    <mergeCell ref="K490:L490"/>
    <mergeCell ref="A328:F328"/>
    <mergeCell ref="P489:R489"/>
    <mergeCell ref="S489:U489"/>
    <mergeCell ref="S473:V473"/>
    <mergeCell ref="A376:B378"/>
    <mergeCell ref="A489:H489"/>
    <mergeCell ref="I489:J489"/>
    <mergeCell ref="S484:U484"/>
    <mergeCell ref="S485:U485"/>
    <mergeCell ref="S488:U488"/>
    <mergeCell ref="P486:R486"/>
    <mergeCell ref="G328:L328"/>
    <mergeCell ref="M328:P328"/>
    <mergeCell ref="K489:L489"/>
    <mergeCell ref="M489:O489"/>
    <mergeCell ref="K488:L488"/>
    <mergeCell ref="M488:O488"/>
    <mergeCell ref="P484:R484"/>
    <mergeCell ref="A485:H485"/>
    <mergeCell ref="P485:R485"/>
    <mergeCell ref="P488:R488"/>
    <mergeCell ref="S486:U486"/>
    <mergeCell ref="P487:R487"/>
    <mergeCell ref="S487:U487"/>
    <mergeCell ref="I485:J485"/>
    <mergeCell ref="K485:L485"/>
    <mergeCell ref="M485:O485"/>
    <mergeCell ref="M486:O486"/>
    <mergeCell ref="I487:J487"/>
    <mergeCell ref="K487:L487"/>
    <mergeCell ref="M487:O487"/>
    <mergeCell ref="A486:B488"/>
    <mergeCell ref="C486:H486"/>
    <mergeCell ref="I486:J486"/>
    <mergeCell ref="K486:L486"/>
    <mergeCell ref="C487:H487"/>
    <mergeCell ref="C488:H488"/>
    <mergeCell ref="I488:J488"/>
    <mergeCell ref="I483:J483"/>
    <mergeCell ref="K483:L483"/>
    <mergeCell ref="M483:O483"/>
    <mergeCell ref="C484:H484"/>
    <mergeCell ref="I484:J484"/>
    <mergeCell ref="K484:L484"/>
    <mergeCell ref="M484:O484"/>
    <mergeCell ref="C483:H483"/>
    <mergeCell ref="P480:R480"/>
    <mergeCell ref="P481:R481"/>
    <mergeCell ref="P483:R483"/>
    <mergeCell ref="P482:R482"/>
    <mergeCell ref="C481:H481"/>
    <mergeCell ref="I481:J481"/>
    <mergeCell ref="K481:L481"/>
    <mergeCell ref="M481:O481"/>
    <mergeCell ref="C482:H482"/>
    <mergeCell ref="I482:J482"/>
    <mergeCell ref="K482:L482"/>
    <mergeCell ref="M482:O482"/>
    <mergeCell ref="C480:H480"/>
    <mergeCell ref="I480:J480"/>
    <mergeCell ref="K480:L480"/>
    <mergeCell ref="M480:O480"/>
    <mergeCell ref="P479:R479"/>
    <mergeCell ref="S479:U479"/>
    <mergeCell ref="C478:H478"/>
    <mergeCell ref="I478:J478"/>
    <mergeCell ref="C479:H479"/>
    <mergeCell ref="I479:J479"/>
    <mergeCell ref="K479:L479"/>
    <mergeCell ref="M479:O479"/>
    <mergeCell ref="K478:L478"/>
    <mergeCell ref="M478:O478"/>
    <mergeCell ref="P476:R476"/>
    <mergeCell ref="S476:U476"/>
    <mergeCell ref="P477:R477"/>
    <mergeCell ref="S477:U477"/>
    <mergeCell ref="P478:R478"/>
    <mergeCell ref="S478:U478"/>
    <mergeCell ref="A477:H477"/>
    <mergeCell ref="I477:J477"/>
    <mergeCell ref="K477:L477"/>
    <mergeCell ref="M477:O477"/>
    <mergeCell ref="A476:H476"/>
    <mergeCell ref="I476:J476"/>
    <mergeCell ref="K476:L476"/>
    <mergeCell ref="M476:O476"/>
    <mergeCell ref="K474:L474"/>
    <mergeCell ref="M474:O474"/>
    <mergeCell ref="A475:H475"/>
    <mergeCell ref="I475:J475"/>
    <mergeCell ref="K475:L475"/>
    <mergeCell ref="M475:O475"/>
    <mergeCell ref="P474:R474"/>
    <mergeCell ref="P475:R475"/>
    <mergeCell ref="S472:U472"/>
    <mergeCell ref="A473:H473"/>
    <mergeCell ref="I473:J473"/>
    <mergeCell ref="K473:L473"/>
    <mergeCell ref="M473:O473"/>
    <mergeCell ref="P473:R473"/>
    <mergeCell ref="A474:H474"/>
    <mergeCell ref="I474:J474"/>
    <mergeCell ref="A472:B472"/>
    <mergeCell ref="C472:D472"/>
    <mergeCell ref="G472:H472"/>
    <mergeCell ref="M472:O472"/>
    <mergeCell ref="M470:O470"/>
    <mergeCell ref="P470:R470"/>
    <mergeCell ref="G470:H470"/>
    <mergeCell ref="K470:L470"/>
    <mergeCell ref="P472:R472"/>
    <mergeCell ref="K472:L472"/>
    <mergeCell ref="S470:U470"/>
    <mergeCell ref="A471:B471"/>
    <mergeCell ref="C471:D471"/>
    <mergeCell ref="G471:H471"/>
    <mergeCell ref="K471:L471"/>
    <mergeCell ref="M471:O471"/>
    <mergeCell ref="P471:R471"/>
    <mergeCell ref="S471:U471"/>
    <mergeCell ref="A470:B470"/>
    <mergeCell ref="C470:D470"/>
    <mergeCell ref="S468:U468"/>
    <mergeCell ref="A469:B469"/>
    <mergeCell ref="C469:D469"/>
    <mergeCell ref="G469:H469"/>
    <mergeCell ref="K469:L469"/>
    <mergeCell ref="M469:O469"/>
    <mergeCell ref="P469:R469"/>
    <mergeCell ref="S469:U469"/>
    <mergeCell ref="A468:B468"/>
    <mergeCell ref="C468:D468"/>
    <mergeCell ref="G468:H468"/>
    <mergeCell ref="K468:L468"/>
    <mergeCell ref="M466:O466"/>
    <mergeCell ref="P466:R466"/>
    <mergeCell ref="G466:H466"/>
    <mergeCell ref="K466:L466"/>
    <mergeCell ref="M468:O468"/>
    <mergeCell ref="P468:R468"/>
    <mergeCell ref="S466:U466"/>
    <mergeCell ref="A467:B467"/>
    <mergeCell ref="C467:D467"/>
    <mergeCell ref="G467:H467"/>
    <mergeCell ref="K467:L467"/>
    <mergeCell ref="M467:O467"/>
    <mergeCell ref="P467:R467"/>
    <mergeCell ref="S467:U467"/>
    <mergeCell ref="A466:B466"/>
    <mergeCell ref="C466:D466"/>
    <mergeCell ref="S464:U464"/>
    <mergeCell ref="A465:B465"/>
    <mergeCell ref="C465:D465"/>
    <mergeCell ref="G465:H465"/>
    <mergeCell ref="K465:L465"/>
    <mergeCell ref="M465:O465"/>
    <mergeCell ref="P465:R465"/>
    <mergeCell ref="S465:U465"/>
    <mergeCell ref="A464:B464"/>
    <mergeCell ref="C464:D464"/>
    <mergeCell ref="G464:H464"/>
    <mergeCell ref="K464:L464"/>
    <mergeCell ref="M462:O462"/>
    <mergeCell ref="P462:R462"/>
    <mergeCell ref="G462:H462"/>
    <mergeCell ref="K462:L462"/>
    <mergeCell ref="M464:O464"/>
    <mergeCell ref="P464:R464"/>
    <mergeCell ref="S462:U462"/>
    <mergeCell ref="A463:B463"/>
    <mergeCell ref="C463:D463"/>
    <mergeCell ref="G463:H463"/>
    <mergeCell ref="K463:L463"/>
    <mergeCell ref="M463:O463"/>
    <mergeCell ref="P463:R463"/>
    <mergeCell ref="S463:U463"/>
    <mergeCell ref="A462:B462"/>
    <mergeCell ref="C462:D462"/>
    <mergeCell ref="U460:V460"/>
    <mergeCell ref="A461:B461"/>
    <mergeCell ref="C461:F461"/>
    <mergeCell ref="G461:J461"/>
    <mergeCell ref="K461:L461"/>
    <mergeCell ref="P461:R461"/>
    <mergeCell ref="S461:V461"/>
    <mergeCell ref="S459:T459"/>
    <mergeCell ref="U459:V459"/>
    <mergeCell ref="A460:B460"/>
    <mergeCell ref="C460:D460"/>
    <mergeCell ref="E460:F460"/>
    <mergeCell ref="G460:J460"/>
    <mergeCell ref="M460:N460"/>
    <mergeCell ref="O460:P460"/>
    <mergeCell ref="Q460:R460"/>
    <mergeCell ref="S460:T460"/>
    <mergeCell ref="S458:T458"/>
    <mergeCell ref="U458:V458"/>
    <mergeCell ref="A459:B459"/>
    <mergeCell ref="C459:D459"/>
    <mergeCell ref="E459:F459"/>
    <mergeCell ref="G459:H459"/>
    <mergeCell ref="I459:J459"/>
    <mergeCell ref="M459:N459"/>
    <mergeCell ref="O459:P459"/>
    <mergeCell ref="Q459:R459"/>
    <mergeCell ref="S457:T457"/>
    <mergeCell ref="U457:V457"/>
    <mergeCell ref="A458:B458"/>
    <mergeCell ref="C458:D458"/>
    <mergeCell ref="E458:F458"/>
    <mergeCell ref="G458:H458"/>
    <mergeCell ref="I458:J458"/>
    <mergeCell ref="M458:N458"/>
    <mergeCell ref="O458:P458"/>
    <mergeCell ref="Q458:R458"/>
    <mergeCell ref="I457:J457"/>
    <mergeCell ref="M457:N457"/>
    <mergeCell ref="O457:P457"/>
    <mergeCell ref="Q457:R457"/>
    <mergeCell ref="A457:B457"/>
    <mergeCell ref="C457:D457"/>
    <mergeCell ref="E457:F457"/>
    <mergeCell ref="G457:H457"/>
    <mergeCell ref="U455:V455"/>
    <mergeCell ref="A456:B456"/>
    <mergeCell ref="E456:F456"/>
    <mergeCell ref="G456:H456"/>
    <mergeCell ref="I456:J456"/>
    <mergeCell ref="M456:N456"/>
    <mergeCell ref="O456:P456"/>
    <mergeCell ref="Q456:R456"/>
    <mergeCell ref="S456:T456"/>
    <mergeCell ref="U456:V456"/>
    <mergeCell ref="M455:N455"/>
    <mergeCell ref="O455:P455"/>
    <mergeCell ref="Q455:R455"/>
    <mergeCell ref="S455:T455"/>
    <mergeCell ref="A455:B455"/>
    <mergeCell ref="E455:F455"/>
    <mergeCell ref="G455:H455"/>
    <mergeCell ref="I455:J455"/>
    <mergeCell ref="U453:V453"/>
    <mergeCell ref="A454:B454"/>
    <mergeCell ref="E454:F454"/>
    <mergeCell ref="G454:H454"/>
    <mergeCell ref="I454:J454"/>
    <mergeCell ref="M454:N454"/>
    <mergeCell ref="O454:P454"/>
    <mergeCell ref="Q454:R454"/>
    <mergeCell ref="S454:T454"/>
    <mergeCell ref="U454:V454"/>
    <mergeCell ref="S452:T452"/>
    <mergeCell ref="U452:V452"/>
    <mergeCell ref="A453:B453"/>
    <mergeCell ref="E453:F453"/>
    <mergeCell ref="G453:H453"/>
    <mergeCell ref="I453:J453"/>
    <mergeCell ref="M453:N453"/>
    <mergeCell ref="O453:P453"/>
    <mergeCell ref="Q453:R453"/>
    <mergeCell ref="S453:T453"/>
    <mergeCell ref="A451:K451"/>
    <mergeCell ref="L451:V451"/>
    <mergeCell ref="A452:B452"/>
    <mergeCell ref="C452:D452"/>
    <mergeCell ref="E452:F452"/>
    <mergeCell ref="G452:H452"/>
    <mergeCell ref="I452:J452"/>
    <mergeCell ref="M452:N452"/>
    <mergeCell ref="O452:P452"/>
    <mergeCell ref="Q452:R452"/>
    <mergeCell ref="A450:E450"/>
    <mergeCell ref="F450:J450"/>
    <mergeCell ref="K450:P450"/>
    <mergeCell ref="Q450:V450"/>
    <mergeCell ref="A449:E449"/>
    <mergeCell ref="F449:N449"/>
    <mergeCell ref="O449:Q449"/>
    <mergeCell ref="R449:V449"/>
    <mergeCell ref="A448:E448"/>
    <mergeCell ref="F448:I448"/>
    <mergeCell ref="K448:O448"/>
    <mergeCell ref="P448:U448"/>
    <mergeCell ref="K446:V446"/>
    <mergeCell ref="A447:E447"/>
    <mergeCell ref="I447:J447"/>
    <mergeCell ref="P447:V447"/>
    <mergeCell ref="K447:L447"/>
    <mergeCell ref="A446:E446"/>
    <mergeCell ref="J445:N445"/>
    <mergeCell ref="P445:V445"/>
    <mergeCell ref="A336:E336"/>
    <mergeCell ref="F336:H336"/>
    <mergeCell ref="I336:J336"/>
    <mergeCell ref="K336:V336"/>
    <mergeCell ref="A338:E338"/>
    <mergeCell ref="A431:B433"/>
    <mergeCell ref="C431:H431"/>
    <mergeCell ref="C432:H432"/>
    <mergeCell ref="O326:P326"/>
    <mergeCell ref="K323:L323"/>
    <mergeCell ref="M323:O323"/>
    <mergeCell ref="P323:R323"/>
    <mergeCell ref="C323:H323"/>
    <mergeCell ref="S323:U323"/>
    <mergeCell ref="A326:F326"/>
    <mergeCell ref="I326:J326"/>
    <mergeCell ref="M321:O321"/>
    <mergeCell ref="A320:H320"/>
    <mergeCell ref="I320:J320"/>
    <mergeCell ref="K320:L320"/>
    <mergeCell ref="M320:O320"/>
    <mergeCell ref="C321:H321"/>
    <mergeCell ref="I321:J321"/>
    <mergeCell ref="P322:R322"/>
    <mergeCell ref="I318:J318"/>
    <mergeCell ref="K318:L318"/>
    <mergeCell ref="M318:O318"/>
    <mergeCell ref="C319:H319"/>
    <mergeCell ref="I319:J319"/>
    <mergeCell ref="K319:L319"/>
    <mergeCell ref="M319:O319"/>
    <mergeCell ref="C318:H318"/>
    <mergeCell ref="K321:L321"/>
    <mergeCell ref="P315:R315"/>
    <mergeCell ref="P316:R316"/>
    <mergeCell ref="P318:R318"/>
    <mergeCell ref="P317:R317"/>
    <mergeCell ref="C316:H316"/>
    <mergeCell ref="I316:J316"/>
    <mergeCell ref="K316:L316"/>
    <mergeCell ref="M316:O316"/>
    <mergeCell ref="C317:H317"/>
    <mergeCell ref="I317:J317"/>
    <mergeCell ref="K313:L313"/>
    <mergeCell ref="M313:O313"/>
    <mergeCell ref="K317:L317"/>
    <mergeCell ref="M317:O317"/>
    <mergeCell ref="C315:H315"/>
    <mergeCell ref="I315:J315"/>
    <mergeCell ref="K315:L315"/>
    <mergeCell ref="M315:O315"/>
    <mergeCell ref="P313:R313"/>
    <mergeCell ref="S313:U313"/>
    <mergeCell ref="P314:R314"/>
    <mergeCell ref="S314:U314"/>
    <mergeCell ref="C313:H313"/>
    <mergeCell ref="I313:J313"/>
    <mergeCell ref="C314:H314"/>
    <mergeCell ref="I314:J314"/>
    <mergeCell ref="K314:L314"/>
    <mergeCell ref="M314:O314"/>
    <mergeCell ref="I311:J311"/>
    <mergeCell ref="K311:L311"/>
    <mergeCell ref="M311:O311"/>
    <mergeCell ref="P311:R311"/>
    <mergeCell ref="S311:U311"/>
    <mergeCell ref="P312:R312"/>
    <mergeCell ref="S312:U312"/>
    <mergeCell ref="M309:O309"/>
    <mergeCell ref="A310:H310"/>
    <mergeCell ref="I310:J310"/>
    <mergeCell ref="K310:L310"/>
    <mergeCell ref="M310:O310"/>
    <mergeCell ref="A312:H312"/>
    <mergeCell ref="I312:J312"/>
    <mergeCell ref="K312:L312"/>
    <mergeCell ref="M312:O312"/>
    <mergeCell ref="A311:H311"/>
    <mergeCell ref="P309:R309"/>
    <mergeCell ref="P310:R310"/>
    <mergeCell ref="P308:R308"/>
    <mergeCell ref="A308:H308"/>
    <mergeCell ref="I308:J308"/>
    <mergeCell ref="K308:L308"/>
    <mergeCell ref="M308:O308"/>
    <mergeCell ref="A309:H309"/>
    <mergeCell ref="I309:J309"/>
    <mergeCell ref="K309:L309"/>
    <mergeCell ref="A307:B307"/>
    <mergeCell ref="C307:D307"/>
    <mergeCell ref="G307:H307"/>
    <mergeCell ref="M307:O307"/>
    <mergeCell ref="M305:O305"/>
    <mergeCell ref="P305:R305"/>
    <mergeCell ref="G305:H305"/>
    <mergeCell ref="K305:L305"/>
    <mergeCell ref="S305:U305"/>
    <mergeCell ref="A306:B306"/>
    <mergeCell ref="C306:D306"/>
    <mergeCell ref="G306:H306"/>
    <mergeCell ref="K306:L306"/>
    <mergeCell ref="M306:O306"/>
    <mergeCell ref="P306:R306"/>
    <mergeCell ref="S306:U306"/>
    <mergeCell ref="A305:B305"/>
    <mergeCell ref="C305:D305"/>
    <mergeCell ref="S303:U303"/>
    <mergeCell ref="A304:B304"/>
    <mergeCell ref="C304:D304"/>
    <mergeCell ref="G304:H304"/>
    <mergeCell ref="K304:L304"/>
    <mergeCell ref="M304:O304"/>
    <mergeCell ref="P304:R304"/>
    <mergeCell ref="S304:U304"/>
    <mergeCell ref="A303:B303"/>
    <mergeCell ref="C303:D303"/>
    <mergeCell ref="G303:H303"/>
    <mergeCell ref="K303:L303"/>
    <mergeCell ref="M301:O301"/>
    <mergeCell ref="P301:R301"/>
    <mergeCell ref="G301:H301"/>
    <mergeCell ref="K301:L301"/>
    <mergeCell ref="M303:O303"/>
    <mergeCell ref="P303:R303"/>
    <mergeCell ref="S301:U301"/>
    <mergeCell ref="A302:B302"/>
    <mergeCell ref="C302:D302"/>
    <mergeCell ref="G302:H302"/>
    <mergeCell ref="K302:L302"/>
    <mergeCell ref="M302:O302"/>
    <mergeCell ref="P302:R302"/>
    <mergeCell ref="S302:U302"/>
    <mergeCell ref="A301:B301"/>
    <mergeCell ref="C301:D301"/>
    <mergeCell ref="S299:U299"/>
    <mergeCell ref="A300:B300"/>
    <mergeCell ref="C300:D300"/>
    <mergeCell ref="G300:H300"/>
    <mergeCell ref="K300:L300"/>
    <mergeCell ref="M300:O300"/>
    <mergeCell ref="P300:R300"/>
    <mergeCell ref="S300:U300"/>
    <mergeCell ref="A299:B299"/>
    <mergeCell ref="C299:D299"/>
    <mergeCell ref="G299:H299"/>
    <mergeCell ref="K299:L299"/>
    <mergeCell ref="M297:O297"/>
    <mergeCell ref="P297:R297"/>
    <mergeCell ref="G297:H297"/>
    <mergeCell ref="K297:L297"/>
    <mergeCell ref="M299:O299"/>
    <mergeCell ref="P299:R299"/>
    <mergeCell ref="S297:U297"/>
    <mergeCell ref="A298:B298"/>
    <mergeCell ref="C298:D298"/>
    <mergeCell ref="G298:H298"/>
    <mergeCell ref="K298:L298"/>
    <mergeCell ref="M298:O298"/>
    <mergeCell ref="P298:R298"/>
    <mergeCell ref="S298:U298"/>
    <mergeCell ref="A297:B297"/>
    <mergeCell ref="C297:D297"/>
    <mergeCell ref="S295:T295"/>
    <mergeCell ref="A296:B296"/>
    <mergeCell ref="C296:F296"/>
    <mergeCell ref="G296:J296"/>
    <mergeCell ref="K296:L296"/>
    <mergeCell ref="P296:R296"/>
    <mergeCell ref="S296:V296"/>
    <mergeCell ref="M294:N294"/>
    <mergeCell ref="S294:T294"/>
    <mergeCell ref="U294:V294"/>
    <mergeCell ref="A295:B295"/>
    <mergeCell ref="C295:D295"/>
    <mergeCell ref="E295:F295"/>
    <mergeCell ref="G295:J295"/>
    <mergeCell ref="M295:N295"/>
    <mergeCell ref="O295:P295"/>
    <mergeCell ref="Q295:R295"/>
    <mergeCell ref="Q294:R294"/>
    <mergeCell ref="A293:B293"/>
    <mergeCell ref="C293:D293"/>
    <mergeCell ref="E293:F293"/>
    <mergeCell ref="G293:H293"/>
    <mergeCell ref="I293:J293"/>
    <mergeCell ref="M293:N293"/>
    <mergeCell ref="O293:P293"/>
    <mergeCell ref="Q293:R293"/>
    <mergeCell ref="A294:B294"/>
    <mergeCell ref="C292:D292"/>
    <mergeCell ref="E292:F292"/>
    <mergeCell ref="G292:H292"/>
    <mergeCell ref="M291:N291"/>
    <mergeCell ref="O291:P291"/>
    <mergeCell ref="O294:P294"/>
    <mergeCell ref="C294:D294"/>
    <mergeCell ref="E294:F294"/>
    <mergeCell ref="G294:H294"/>
    <mergeCell ref="I294:J294"/>
    <mergeCell ref="Q291:R291"/>
    <mergeCell ref="I292:J292"/>
    <mergeCell ref="M292:N292"/>
    <mergeCell ref="O292:P292"/>
    <mergeCell ref="Q292:R292"/>
    <mergeCell ref="A291:B291"/>
    <mergeCell ref="E291:F291"/>
    <mergeCell ref="G291:H291"/>
    <mergeCell ref="I291:J291"/>
    <mergeCell ref="A292:B292"/>
    <mergeCell ref="M290:N290"/>
    <mergeCell ref="O290:P290"/>
    <mergeCell ref="Q290:R290"/>
    <mergeCell ref="U290:V290"/>
    <mergeCell ref="S290:T290"/>
    <mergeCell ref="A290:B290"/>
    <mergeCell ref="E290:F290"/>
    <mergeCell ref="G290:H290"/>
    <mergeCell ref="I290:J290"/>
    <mergeCell ref="M289:N289"/>
    <mergeCell ref="O289:P289"/>
    <mergeCell ref="Q289:R289"/>
    <mergeCell ref="S289:T289"/>
    <mergeCell ref="A289:B289"/>
    <mergeCell ref="E289:F289"/>
    <mergeCell ref="G289:H289"/>
    <mergeCell ref="I289:J289"/>
    <mergeCell ref="M288:N288"/>
    <mergeCell ref="O288:P288"/>
    <mergeCell ref="Q288:R288"/>
    <mergeCell ref="S288:T288"/>
    <mergeCell ref="A288:B288"/>
    <mergeCell ref="E288:F288"/>
    <mergeCell ref="G288:H288"/>
    <mergeCell ref="I288:J288"/>
    <mergeCell ref="A286:K286"/>
    <mergeCell ref="L286:V286"/>
    <mergeCell ref="A287:B287"/>
    <mergeCell ref="C287:D287"/>
    <mergeCell ref="E287:F287"/>
    <mergeCell ref="G287:H287"/>
    <mergeCell ref="I287:J287"/>
    <mergeCell ref="M287:N287"/>
    <mergeCell ref="O287:P287"/>
    <mergeCell ref="Q287:R287"/>
    <mergeCell ref="A285:E285"/>
    <mergeCell ref="F285:J285"/>
    <mergeCell ref="K285:P285"/>
    <mergeCell ref="Q285:V285"/>
    <mergeCell ref="P283:U283"/>
    <mergeCell ref="A284:E284"/>
    <mergeCell ref="F284:N284"/>
    <mergeCell ref="O284:Q284"/>
    <mergeCell ref="R284:V284"/>
    <mergeCell ref="A283:E283"/>
    <mergeCell ref="F283:I283"/>
    <mergeCell ref="K283:O283"/>
    <mergeCell ref="A282:E282"/>
    <mergeCell ref="I282:J282"/>
    <mergeCell ref="P282:V282"/>
    <mergeCell ref="A266:B268"/>
    <mergeCell ref="P268:R268"/>
    <mergeCell ref="P266:R266"/>
    <mergeCell ref="P267:R267"/>
    <mergeCell ref="P269:R269"/>
    <mergeCell ref="I268:J268"/>
    <mergeCell ref="A217:F217"/>
    <mergeCell ref="G217:V217"/>
    <mergeCell ref="C222:S222"/>
    <mergeCell ref="A225:E225"/>
    <mergeCell ref="F225:I225"/>
    <mergeCell ref="J225:N225"/>
    <mergeCell ref="P225:V225"/>
    <mergeCell ref="A227:E227"/>
    <mergeCell ref="I227:J227"/>
    <mergeCell ref="P215:R215"/>
    <mergeCell ref="S215:U215"/>
    <mergeCell ref="A215:H215"/>
    <mergeCell ref="I215:J215"/>
    <mergeCell ref="K215:L215"/>
    <mergeCell ref="M215:O215"/>
    <mergeCell ref="M214:O214"/>
    <mergeCell ref="K213:L213"/>
    <mergeCell ref="M213:O213"/>
    <mergeCell ref="P213:R213"/>
    <mergeCell ref="P214:R214"/>
    <mergeCell ref="I213:J213"/>
    <mergeCell ref="A214:H214"/>
    <mergeCell ref="I214:J214"/>
    <mergeCell ref="K214:L214"/>
    <mergeCell ref="A211:B213"/>
    <mergeCell ref="C211:H211"/>
    <mergeCell ref="I211:J211"/>
    <mergeCell ref="C212:H212"/>
    <mergeCell ref="I212:J212"/>
    <mergeCell ref="C213:H213"/>
    <mergeCell ref="S209:U209"/>
    <mergeCell ref="P210:R210"/>
    <mergeCell ref="S210:U210"/>
    <mergeCell ref="S214:U214"/>
    <mergeCell ref="S213:U213"/>
    <mergeCell ref="S212:U212"/>
    <mergeCell ref="P209:R209"/>
    <mergeCell ref="P211:R211"/>
    <mergeCell ref="S211:U211"/>
    <mergeCell ref="P212:R212"/>
    <mergeCell ref="I209:J209"/>
    <mergeCell ref="K209:L209"/>
    <mergeCell ref="M209:O209"/>
    <mergeCell ref="K210:L210"/>
    <mergeCell ref="M210:O210"/>
    <mergeCell ref="M212:O212"/>
    <mergeCell ref="K212:L212"/>
    <mergeCell ref="K211:L211"/>
    <mergeCell ref="M211:O211"/>
    <mergeCell ref="I208:J208"/>
    <mergeCell ref="K208:L208"/>
    <mergeCell ref="M208:O208"/>
    <mergeCell ref="P205:R205"/>
    <mergeCell ref="P206:R206"/>
    <mergeCell ref="P208:R208"/>
    <mergeCell ref="P207:R207"/>
    <mergeCell ref="C206:H206"/>
    <mergeCell ref="I206:J206"/>
    <mergeCell ref="K206:L206"/>
    <mergeCell ref="M206:O206"/>
    <mergeCell ref="C207:H207"/>
    <mergeCell ref="I207:J207"/>
    <mergeCell ref="K207:L207"/>
    <mergeCell ref="M207:O207"/>
    <mergeCell ref="C205:H205"/>
    <mergeCell ref="I205:J205"/>
    <mergeCell ref="K205:L205"/>
    <mergeCell ref="M205:O205"/>
    <mergeCell ref="P204:R204"/>
    <mergeCell ref="S204:U204"/>
    <mergeCell ref="C203:H203"/>
    <mergeCell ref="I203:J203"/>
    <mergeCell ref="C204:H204"/>
    <mergeCell ref="I204:J204"/>
    <mergeCell ref="K204:L204"/>
    <mergeCell ref="M204:O204"/>
    <mergeCell ref="K203:L203"/>
    <mergeCell ref="M203:O203"/>
    <mergeCell ref="P201:R201"/>
    <mergeCell ref="S201:U201"/>
    <mergeCell ref="P202:R202"/>
    <mergeCell ref="S202:U202"/>
    <mergeCell ref="P203:R203"/>
    <mergeCell ref="S203:U203"/>
    <mergeCell ref="K200:L200"/>
    <mergeCell ref="M200:O200"/>
    <mergeCell ref="A202:H202"/>
    <mergeCell ref="I202:J202"/>
    <mergeCell ref="K202:L202"/>
    <mergeCell ref="M202:O202"/>
    <mergeCell ref="A201:H201"/>
    <mergeCell ref="I201:J201"/>
    <mergeCell ref="K201:L201"/>
    <mergeCell ref="M201:O201"/>
    <mergeCell ref="C197:D197"/>
    <mergeCell ref="G197:H197"/>
    <mergeCell ref="P200:R200"/>
    <mergeCell ref="S200:U200"/>
    <mergeCell ref="A199:H199"/>
    <mergeCell ref="I199:J199"/>
    <mergeCell ref="K199:L199"/>
    <mergeCell ref="M199:O199"/>
    <mergeCell ref="A200:H200"/>
    <mergeCell ref="I200:J200"/>
    <mergeCell ref="C195:D195"/>
    <mergeCell ref="G195:H195"/>
    <mergeCell ref="K195:L195"/>
    <mergeCell ref="M197:O197"/>
    <mergeCell ref="P195:R195"/>
    <mergeCell ref="A198:H198"/>
    <mergeCell ref="I198:J198"/>
    <mergeCell ref="K198:L198"/>
    <mergeCell ref="M198:O198"/>
    <mergeCell ref="A197:B197"/>
    <mergeCell ref="S195:U195"/>
    <mergeCell ref="A196:B196"/>
    <mergeCell ref="C196:D196"/>
    <mergeCell ref="G196:H196"/>
    <mergeCell ref="K196:L196"/>
    <mergeCell ref="M196:O196"/>
    <mergeCell ref="P196:R196"/>
    <mergeCell ref="S196:U196"/>
    <mergeCell ref="A195:B195"/>
    <mergeCell ref="M195:O195"/>
    <mergeCell ref="S193:U193"/>
    <mergeCell ref="A194:B194"/>
    <mergeCell ref="C194:D194"/>
    <mergeCell ref="G194:H194"/>
    <mergeCell ref="K194:L194"/>
    <mergeCell ref="M194:O194"/>
    <mergeCell ref="P194:R194"/>
    <mergeCell ref="S194:U194"/>
    <mergeCell ref="A193:B193"/>
    <mergeCell ref="C193:D193"/>
    <mergeCell ref="G193:H193"/>
    <mergeCell ref="K193:L193"/>
    <mergeCell ref="M191:O191"/>
    <mergeCell ref="P191:R191"/>
    <mergeCell ref="G191:H191"/>
    <mergeCell ref="K191:L191"/>
    <mergeCell ref="M193:O193"/>
    <mergeCell ref="P193:R193"/>
    <mergeCell ref="S191:U191"/>
    <mergeCell ref="A192:B192"/>
    <mergeCell ref="C192:D192"/>
    <mergeCell ref="G192:H192"/>
    <mergeCell ref="K192:L192"/>
    <mergeCell ref="M192:O192"/>
    <mergeCell ref="P192:R192"/>
    <mergeCell ref="S192:U192"/>
    <mergeCell ref="A191:B191"/>
    <mergeCell ref="C191:D191"/>
    <mergeCell ref="S189:U189"/>
    <mergeCell ref="A190:B190"/>
    <mergeCell ref="C190:D190"/>
    <mergeCell ref="G190:H190"/>
    <mergeCell ref="K190:L190"/>
    <mergeCell ref="M190:O190"/>
    <mergeCell ref="P190:R190"/>
    <mergeCell ref="S190:U190"/>
    <mergeCell ref="A189:B189"/>
    <mergeCell ref="C189:D189"/>
    <mergeCell ref="G189:H189"/>
    <mergeCell ref="K189:L189"/>
    <mergeCell ref="M187:O187"/>
    <mergeCell ref="P187:R187"/>
    <mergeCell ref="G187:H187"/>
    <mergeCell ref="K187:L187"/>
    <mergeCell ref="M189:O189"/>
    <mergeCell ref="P189:R189"/>
    <mergeCell ref="S187:U187"/>
    <mergeCell ref="A188:B188"/>
    <mergeCell ref="C188:D188"/>
    <mergeCell ref="G188:H188"/>
    <mergeCell ref="K188:L188"/>
    <mergeCell ref="M188:O188"/>
    <mergeCell ref="P188:R188"/>
    <mergeCell ref="S188:U188"/>
    <mergeCell ref="A187:B187"/>
    <mergeCell ref="C187:D187"/>
    <mergeCell ref="A186:B186"/>
    <mergeCell ref="C186:F186"/>
    <mergeCell ref="G186:J186"/>
    <mergeCell ref="K186:L186"/>
    <mergeCell ref="P186:R186"/>
    <mergeCell ref="S186:V186"/>
    <mergeCell ref="U184:V184"/>
    <mergeCell ref="U185:V185"/>
    <mergeCell ref="A185:B185"/>
    <mergeCell ref="C185:D185"/>
    <mergeCell ref="E185:F185"/>
    <mergeCell ref="G185:J185"/>
    <mergeCell ref="M185:N185"/>
    <mergeCell ref="O185:P185"/>
    <mergeCell ref="Q185:R185"/>
    <mergeCell ref="S185:T185"/>
    <mergeCell ref="A184:B184"/>
    <mergeCell ref="C184:D184"/>
    <mergeCell ref="E184:F184"/>
    <mergeCell ref="G184:H184"/>
    <mergeCell ref="I184:J184"/>
    <mergeCell ref="M184:N184"/>
    <mergeCell ref="O184:P184"/>
    <mergeCell ref="Q184:R184"/>
    <mergeCell ref="S184:T184"/>
    <mergeCell ref="A183:B183"/>
    <mergeCell ref="C183:D183"/>
    <mergeCell ref="E183:F183"/>
    <mergeCell ref="G183:H183"/>
    <mergeCell ref="I183:J183"/>
    <mergeCell ref="M183:N183"/>
    <mergeCell ref="O183:P183"/>
    <mergeCell ref="Q183:R183"/>
    <mergeCell ref="I182:J182"/>
    <mergeCell ref="M182:N182"/>
    <mergeCell ref="O182:P182"/>
    <mergeCell ref="Q182:R182"/>
    <mergeCell ref="A182:B182"/>
    <mergeCell ref="C182:D182"/>
    <mergeCell ref="E182:F182"/>
    <mergeCell ref="G182:H182"/>
    <mergeCell ref="A181:B181"/>
    <mergeCell ref="E181:F181"/>
    <mergeCell ref="G181:H181"/>
    <mergeCell ref="I181:J181"/>
    <mergeCell ref="M181:N181"/>
    <mergeCell ref="O181:P181"/>
    <mergeCell ref="Q181:R181"/>
    <mergeCell ref="S181:T181"/>
    <mergeCell ref="M180:N180"/>
    <mergeCell ref="O180:P180"/>
    <mergeCell ref="Q180:R180"/>
    <mergeCell ref="S180:T180"/>
    <mergeCell ref="A180:B180"/>
    <mergeCell ref="E180:F180"/>
    <mergeCell ref="G180:H180"/>
    <mergeCell ref="I180:J180"/>
    <mergeCell ref="A179:B179"/>
    <mergeCell ref="E179:F179"/>
    <mergeCell ref="G179:H179"/>
    <mergeCell ref="I179:J179"/>
    <mergeCell ref="Q179:R179"/>
    <mergeCell ref="S179:T179"/>
    <mergeCell ref="A178:B178"/>
    <mergeCell ref="E178:F178"/>
    <mergeCell ref="G178:H178"/>
    <mergeCell ref="I178:J178"/>
    <mergeCell ref="M178:N178"/>
    <mergeCell ref="O178:P178"/>
    <mergeCell ref="Q178:R178"/>
    <mergeCell ref="S178:T178"/>
    <mergeCell ref="A176:K176"/>
    <mergeCell ref="L176:V176"/>
    <mergeCell ref="A177:B177"/>
    <mergeCell ref="C177:D177"/>
    <mergeCell ref="E177:F177"/>
    <mergeCell ref="G177:H177"/>
    <mergeCell ref="I177:J177"/>
    <mergeCell ref="M177:N177"/>
    <mergeCell ref="O177:P177"/>
    <mergeCell ref="Q177:R177"/>
    <mergeCell ref="A175:E175"/>
    <mergeCell ref="F175:J175"/>
    <mergeCell ref="K175:P175"/>
    <mergeCell ref="Q175:V175"/>
    <mergeCell ref="A174:E174"/>
    <mergeCell ref="F174:N174"/>
    <mergeCell ref="O174:Q174"/>
    <mergeCell ref="R174:V174"/>
    <mergeCell ref="A173:E173"/>
    <mergeCell ref="F173:I173"/>
    <mergeCell ref="K173:O173"/>
    <mergeCell ref="P173:U173"/>
    <mergeCell ref="A172:E172"/>
    <mergeCell ref="I172:J172"/>
    <mergeCell ref="K172:L172"/>
    <mergeCell ref="P172:V172"/>
    <mergeCell ref="J170:N170"/>
    <mergeCell ref="P170:V170"/>
    <mergeCell ref="C112:S112"/>
    <mergeCell ref="A115:E115"/>
    <mergeCell ref="F115:I115"/>
    <mergeCell ref="J115:N115"/>
    <mergeCell ref="P115:V115"/>
    <mergeCell ref="A116:E116"/>
    <mergeCell ref="F116:H116"/>
    <mergeCell ref="I116:J116"/>
    <mergeCell ref="S105:U105"/>
    <mergeCell ref="A105:H105"/>
    <mergeCell ref="I105:J105"/>
    <mergeCell ref="K105:L105"/>
    <mergeCell ref="M105:O105"/>
    <mergeCell ref="S104:U104"/>
    <mergeCell ref="P104:R104"/>
    <mergeCell ref="P105:R105"/>
    <mergeCell ref="A104:H104"/>
    <mergeCell ref="I104:J104"/>
    <mergeCell ref="K104:L104"/>
    <mergeCell ref="M104:O104"/>
    <mergeCell ref="K103:L103"/>
    <mergeCell ref="M103:O103"/>
    <mergeCell ref="P103:R103"/>
    <mergeCell ref="S103:U103"/>
    <mergeCell ref="P99:R99"/>
    <mergeCell ref="S99:U99"/>
    <mergeCell ref="P100:R100"/>
    <mergeCell ref="S100:U100"/>
    <mergeCell ref="A100:H100"/>
    <mergeCell ref="I100:J100"/>
    <mergeCell ref="K100:L100"/>
    <mergeCell ref="M100:O100"/>
    <mergeCell ref="C99:H99"/>
    <mergeCell ref="I99:J99"/>
    <mergeCell ref="A101:B103"/>
    <mergeCell ref="C101:H101"/>
    <mergeCell ref="I101:J101"/>
    <mergeCell ref="K101:L101"/>
    <mergeCell ref="I103:J103"/>
    <mergeCell ref="M101:O101"/>
    <mergeCell ref="K99:L99"/>
    <mergeCell ref="M99:O99"/>
    <mergeCell ref="P95:R95"/>
    <mergeCell ref="P96:R96"/>
    <mergeCell ref="P98:R98"/>
    <mergeCell ref="C97:H97"/>
    <mergeCell ref="I97:J97"/>
    <mergeCell ref="C98:H98"/>
    <mergeCell ref="I98:J98"/>
    <mergeCell ref="K98:L98"/>
    <mergeCell ref="M98:O98"/>
    <mergeCell ref="K97:L97"/>
    <mergeCell ref="P97:R97"/>
    <mergeCell ref="C96:H96"/>
    <mergeCell ref="I96:J96"/>
    <mergeCell ref="K96:L96"/>
    <mergeCell ref="M96:O96"/>
    <mergeCell ref="M97:O97"/>
    <mergeCell ref="C95:H95"/>
    <mergeCell ref="I95:J95"/>
    <mergeCell ref="K95:L95"/>
    <mergeCell ref="M95:O95"/>
    <mergeCell ref="P94:R94"/>
    <mergeCell ref="S94:U94"/>
    <mergeCell ref="S95:U95"/>
    <mergeCell ref="C93:H93"/>
    <mergeCell ref="I93:J93"/>
    <mergeCell ref="C94:H94"/>
    <mergeCell ref="I94:J94"/>
    <mergeCell ref="K94:L94"/>
    <mergeCell ref="M94:O94"/>
    <mergeCell ref="K93:L93"/>
    <mergeCell ref="M93:O93"/>
    <mergeCell ref="P91:R91"/>
    <mergeCell ref="S91:U91"/>
    <mergeCell ref="P92:R92"/>
    <mergeCell ref="S92:U92"/>
    <mergeCell ref="P93:R93"/>
    <mergeCell ref="S93:U93"/>
    <mergeCell ref="A92:H92"/>
    <mergeCell ref="I92:J92"/>
    <mergeCell ref="K92:L92"/>
    <mergeCell ref="M92:O92"/>
    <mergeCell ref="A91:H91"/>
    <mergeCell ref="I91:J91"/>
    <mergeCell ref="K91:L91"/>
    <mergeCell ref="M91:O91"/>
    <mergeCell ref="A89:H89"/>
    <mergeCell ref="I89:J89"/>
    <mergeCell ref="K89:L89"/>
    <mergeCell ref="A90:H90"/>
    <mergeCell ref="I90:J90"/>
    <mergeCell ref="K90:L90"/>
    <mergeCell ref="M90:O90"/>
    <mergeCell ref="M89:O89"/>
    <mergeCell ref="P87:R87"/>
    <mergeCell ref="K87:L87"/>
    <mergeCell ref="P89:R89"/>
    <mergeCell ref="P90:R90"/>
    <mergeCell ref="P88:R88"/>
    <mergeCell ref="A88:H88"/>
    <mergeCell ref="I88:J88"/>
    <mergeCell ref="K88:L88"/>
    <mergeCell ref="M88:O88"/>
    <mergeCell ref="A87:B87"/>
    <mergeCell ref="C87:D87"/>
    <mergeCell ref="G87:H87"/>
    <mergeCell ref="M87:O87"/>
    <mergeCell ref="S85:U85"/>
    <mergeCell ref="A86:B86"/>
    <mergeCell ref="C86:D86"/>
    <mergeCell ref="G86:H86"/>
    <mergeCell ref="K86:L86"/>
    <mergeCell ref="M86:O86"/>
    <mergeCell ref="P86:R86"/>
    <mergeCell ref="S86:U86"/>
    <mergeCell ref="A85:B85"/>
    <mergeCell ref="C85:D85"/>
    <mergeCell ref="G85:H85"/>
    <mergeCell ref="K85:L85"/>
    <mergeCell ref="M83:O83"/>
    <mergeCell ref="P83:R83"/>
    <mergeCell ref="G83:H83"/>
    <mergeCell ref="K83:L83"/>
    <mergeCell ref="M85:O85"/>
    <mergeCell ref="P85:R85"/>
    <mergeCell ref="S83:U83"/>
    <mergeCell ref="A84:B84"/>
    <mergeCell ref="C84:D84"/>
    <mergeCell ref="G84:H84"/>
    <mergeCell ref="K84:L84"/>
    <mergeCell ref="M84:O84"/>
    <mergeCell ref="P84:R84"/>
    <mergeCell ref="S84:U84"/>
    <mergeCell ref="A83:B83"/>
    <mergeCell ref="C83:D83"/>
    <mergeCell ref="S81:U81"/>
    <mergeCell ref="A82:B82"/>
    <mergeCell ref="C82:D82"/>
    <mergeCell ref="G82:H82"/>
    <mergeCell ref="K82:L82"/>
    <mergeCell ref="M82:O82"/>
    <mergeCell ref="P82:R82"/>
    <mergeCell ref="S82:U82"/>
    <mergeCell ref="A81:B81"/>
    <mergeCell ref="C81:D81"/>
    <mergeCell ref="G81:H81"/>
    <mergeCell ref="K81:L81"/>
    <mergeCell ref="M79:O79"/>
    <mergeCell ref="P79:R79"/>
    <mergeCell ref="G79:H79"/>
    <mergeCell ref="K79:L79"/>
    <mergeCell ref="M81:O81"/>
    <mergeCell ref="P81:R81"/>
    <mergeCell ref="S79:U79"/>
    <mergeCell ref="A80:B80"/>
    <mergeCell ref="C80:D80"/>
    <mergeCell ref="G80:H80"/>
    <mergeCell ref="K80:L80"/>
    <mergeCell ref="M80:O80"/>
    <mergeCell ref="P80:R80"/>
    <mergeCell ref="S80:U80"/>
    <mergeCell ref="A79:B79"/>
    <mergeCell ref="C79:D79"/>
    <mergeCell ref="M77:O77"/>
    <mergeCell ref="P77:R77"/>
    <mergeCell ref="S77:U77"/>
    <mergeCell ref="A78:B78"/>
    <mergeCell ref="C78:D78"/>
    <mergeCell ref="G78:H78"/>
    <mergeCell ref="K78:L78"/>
    <mergeCell ref="M78:O78"/>
    <mergeCell ref="P78:R78"/>
    <mergeCell ref="S78:U78"/>
    <mergeCell ref="A77:B77"/>
    <mergeCell ref="C77:D77"/>
    <mergeCell ref="G77:H77"/>
    <mergeCell ref="K77:L77"/>
    <mergeCell ref="A76:B76"/>
    <mergeCell ref="C76:F76"/>
    <mergeCell ref="G76:J76"/>
    <mergeCell ref="K76:L76"/>
    <mergeCell ref="P76:R76"/>
    <mergeCell ref="S76:V76"/>
    <mergeCell ref="S74:T74"/>
    <mergeCell ref="U74:V74"/>
    <mergeCell ref="A75:B75"/>
    <mergeCell ref="C75:D75"/>
    <mergeCell ref="E75:F75"/>
    <mergeCell ref="G75:J75"/>
    <mergeCell ref="M75:N75"/>
    <mergeCell ref="O75:P75"/>
    <mergeCell ref="Q75:R75"/>
    <mergeCell ref="S75:T75"/>
    <mergeCell ref="A74:B74"/>
    <mergeCell ref="C74:D74"/>
    <mergeCell ref="E74:F74"/>
    <mergeCell ref="G74:H74"/>
    <mergeCell ref="I74:J74"/>
    <mergeCell ref="M74:N74"/>
    <mergeCell ref="O74:P74"/>
    <mergeCell ref="Q74:R74"/>
    <mergeCell ref="U72:V72"/>
    <mergeCell ref="A73:B73"/>
    <mergeCell ref="C73:D73"/>
    <mergeCell ref="E73:F73"/>
    <mergeCell ref="G73:H73"/>
    <mergeCell ref="I73:J73"/>
    <mergeCell ref="M73:N73"/>
    <mergeCell ref="O73:P73"/>
    <mergeCell ref="Q73:R73"/>
    <mergeCell ref="S72:T72"/>
    <mergeCell ref="I72:J72"/>
    <mergeCell ref="M72:N72"/>
    <mergeCell ref="O72:P72"/>
    <mergeCell ref="Q72:R72"/>
    <mergeCell ref="A72:B72"/>
    <mergeCell ref="C72:D72"/>
    <mergeCell ref="E72:F72"/>
    <mergeCell ref="G72:H72"/>
    <mergeCell ref="U70:V70"/>
    <mergeCell ref="A71:B71"/>
    <mergeCell ref="E71:F71"/>
    <mergeCell ref="G71:H71"/>
    <mergeCell ref="I71:J71"/>
    <mergeCell ref="M71:N71"/>
    <mergeCell ref="O71:P71"/>
    <mergeCell ref="Q71:R71"/>
    <mergeCell ref="S71:T71"/>
    <mergeCell ref="U71:V71"/>
    <mergeCell ref="M70:N70"/>
    <mergeCell ref="O70:P70"/>
    <mergeCell ref="Q70:R70"/>
    <mergeCell ref="S70:T70"/>
    <mergeCell ref="A70:B70"/>
    <mergeCell ref="E70:F70"/>
    <mergeCell ref="G70:H70"/>
    <mergeCell ref="I70:J70"/>
    <mergeCell ref="U68:V68"/>
    <mergeCell ref="A69:B69"/>
    <mergeCell ref="E69:F69"/>
    <mergeCell ref="G69:H69"/>
    <mergeCell ref="I69:J69"/>
    <mergeCell ref="M69:N69"/>
    <mergeCell ref="O69:P69"/>
    <mergeCell ref="Q69:R69"/>
    <mergeCell ref="S69:T69"/>
    <mergeCell ref="U69:V69"/>
    <mergeCell ref="S67:T67"/>
    <mergeCell ref="U67:V67"/>
    <mergeCell ref="A68:B68"/>
    <mergeCell ref="E68:F68"/>
    <mergeCell ref="G68:H68"/>
    <mergeCell ref="I68:J68"/>
    <mergeCell ref="M68:N68"/>
    <mergeCell ref="O68:P68"/>
    <mergeCell ref="Q68:R68"/>
    <mergeCell ref="S68:T68"/>
    <mergeCell ref="A66:K66"/>
    <mergeCell ref="L66:V66"/>
    <mergeCell ref="A67:B67"/>
    <mergeCell ref="C67:D67"/>
    <mergeCell ref="E67:F67"/>
    <mergeCell ref="G67:H67"/>
    <mergeCell ref="I67:J67"/>
    <mergeCell ref="M67:N67"/>
    <mergeCell ref="O67:P67"/>
    <mergeCell ref="Q67:R67"/>
    <mergeCell ref="A65:E65"/>
    <mergeCell ref="K65:P65"/>
    <mergeCell ref="Q65:V65"/>
    <mergeCell ref="A64:E64"/>
    <mergeCell ref="O64:Q64"/>
    <mergeCell ref="R64:V64"/>
    <mergeCell ref="F64:N64"/>
    <mergeCell ref="F65:J65"/>
    <mergeCell ref="A63:E63"/>
    <mergeCell ref="F63:I63"/>
    <mergeCell ref="K63:O63"/>
    <mergeCell ref="P63:U63"/>
    <mergeCell ref="A62:E62"/>
    <mergeCell ref="I62:J62"/>
    <mergeCell ref="A61:E61"/>
    <mergeCell ref="F61:H61"/>
    <mergeCell ref="I61:J61"/>
    <mergeCell ref="P60:V60"/>
    <mergeCell ref="S35:U35"/>
    <mergeCell ref="S36:U36"/>
    <mergeCell ref="G52:V52"/>
    <mergeCell ref="A36:H36"/>
    <mergeCell ref="I36:J36"/>
    <mergeCell ref="K36:L36"/>
    <mergeCell ref="A35:H35"/>
    <mergeCell ref="I35:J35"/>
    <mergeCell ref="S34:U34"/>
    <mergeCell ref="M39:O39"/>
    <mergeCell ref="P39:R39"/>
    <mergeCell ref="A34:H34"/>
    <mergeCell ref="I34:J34"/>
    <mergeCell ref="M38:O38"/>
    <mergeCell ref="P38:R38"/>
    <mergeCell ref="C39:H39"/>
    <mergeCell ref="S33:U33"/>
    <mergeCell ref="M36:O36"/>
    <mergeCell ref="M48:O48"/>
    <mergeCell ref="P40:R40"/>
    <mergeCell ref="M43:O43"/>
    <mergeCell ref="P34:R34"/>
    <mergeCell ref="M46:O46"/>
    <mergeCell ref="P36:R36"/>
    <mergeCell ref="P46:R46"/>
    <mergeCell ref="S38:U38"/>
    <mergeCell ref="M40:O40"/>
    <mergeCell ref="K39:L39"/>
    <mergeCell ref="P33:R33"/>
    <mergeCell ref="M33:O33"/>
    <mergeCell ref="P35:R35"/>
    <mergeCell ref="K34:L34"/>
    <mergeCell ref="M34:O34"/>
    <mergeCell ref="M37:O37"/>
    <mergeCell ref="M35:O35"/>
    <mergeCell ref="K40:L40"/>
    <mergeCell ref="K41:L41"/>
    <mergeCell ref="P41:R41"/>
    <mergeCell ref="S45:U45"/>
    <mergeCell ref="P43:R43"/>
    <mergeCell ref="P44:R44"/>
    <mergeCell ref="S44:U44"/>
    <mergeCell ref="P45:R45"/>
    <mergeCell ref="K42:L42"/>
    <mergeCell ref="P29:R29"/>
    <mergeCell ref="P32:R32"/>
    <mergeCell ref="S32:U32"/>
    <mergeCell ref="K31:L31"/>
    <mergeCell ref="S39:U39"/>
    <mergeCell ref="P37:R37"/>
    <mergeCell ref="S37:U37"/>
    <mergeCell ref="K38:L38"/>
    <mergeCell ref="K33:L33"/>
    <mergeCell ref="K35:L35"/>
    <mergeCell ref="U18:V18"/>
    <mergeCell ref="S26:U26"/>
    <mergeCell ref="S30:U30"/>
    <mergeCell ref="K29:L29"/>
    <mergeCell ref="M31:O31"/>
    <mergeCell ref="P31:R31"/>
    <mergeCell ref="S31:U31"/>
    <mergeCell ref="K30:L30"/>
    <mergeCell ref="M30:O30"/>
    <mergeCell ref="P30:R30"/>
    <mergeCell ref="U19:V19"/>
    <mergeCell ref="M20:N20"/>
    <mergeCell ref="S29:U29"/>
    <mergeCell ref="P28:R28"/>
    <mergeCell ref="S28:U28"/>
    <mergeCell ref="O9:Q9"/>
    <mergeCell ref="R9:V9"/>
    <mergeCell ref="Q18:R18"/>
    <mergeCell ref="Q19:R19"/>
    <mergeCell ref="O16:P16"/>
    <mergeCell ref="A33:H33"/>
    <mergeCell ref="I33:J33"/>
    <mergeCell ref="M26:O26"/>
    <mergeCell ref="P26:R26"/>
    <mergeCell ref="O18:P18"/>
    <mergeCell ref="S18:T18"/>
    <mergeCell ref="K21:L21"/>
    <mergeCell ref="M19:N19"/>
    <mergeCell ref="O19:P19"/>
    <mergeCell ref="S19:T19"/>
    <mergeCell ref="K22:L22"/>
    <mergeCell ref="P21:R21"/>
    <mergeCell ref="S21:V21"/>
    <mergeCell ref="M22:O22"/>
    <mergeCell ref="P22:R22"/>
    <mergeCell ref="Q20:R20"/>
    <mergeCell ref="S20:T20"/>
    <mergeCell ref="S22:U22"/>
    <mergeCell ref="U20:V20"/>
    <mergeCell ref="I48:J48"/>
    <mergeCell ref="I40:J40"/>
    <mergeCell ref="M28:O28"/>
    <mergeCell ref="K32:L32"/>
    <mergeCell ref="M32:O32"/>
    <mergeCell ref="M29:O29"/>
    <mergeCell ref="K45:L45"/>
    <mergeCell ref="M45:O45"/>
    <mergeCell ref="M41:O41"/>
    <mergeCell ref="K37:L37"/>
    <mergeCell ref="M18:N18"/>
    <mergeCell ref="U17:V17"/>
    <mergeCell ref="M16:N16"/>
    <mergeCell ref="M27:O27"/>
    <mergeCell ref="P27:R27"/>
    <mergeCell ref="S27:U27"/>
    <mergeCell ref="O20:P20"/>
    <mergeCell ref="M23:O23"/>
    <mergeCell ref="Q16:R16"/>
    <mergeCell ref="S16:T16"/>
    <mergeCell ref="I13:J13"/>
    <mergeCell ref="M13:N13"/>
    <mergeCell ref="O13:P13"/>
    <mergeCell ref="Q13:R13"/>
    <mergeCell ref="P23:R23"/>
    <mergeCell ref="S23:U23"/>
    <mergeCell ref="S13:T13"/>
    <mergeCell ref="M14:N14"/>
    <mergeCell ref="O14:P14"/>
    <mergeCell ref="Q14:R14"/>
    <mergeCell ref="U13:V13"/>
    <mergeCell ref="M15:N15"/>
    <mergeCell ref="O15:P15"/>
    <mergeCell ref="Q15:R15"/>
    <mergeCell ref="S15:T15"/>
    <mergeCell ref="M17:N17"/>
    <mergeCell ref="O17:P17"/>
    <mergeCell ref="S14:T14"/>
    <mergeCell ref="U14:V14"/>
    <mergeCell ref="U15:V15"/>
    <mergeCell ref="A11:K11"/>
    <mergeCell ref="M12:N12"/>
    <mergeCell ref="O12:P12"/>
    <mergeCell ref="Q12:R12"/>
    <mergeCell ref="S12:T12"/>
    <mergeCell ref="G12:H12"/>
    <mergeCell ref="I12:J12"/>
    <mergeCell ref="L11:V11"/>
    <mergeCell ref="U12:V12"/>
    <mergeCell ref="G13:H13"/>
    <mergeCell ref="P50:R50"/>
    <mergeCell ref="S50:U50"/>
    <mergeCell ref="A51:F51"/>
    <mergeCell ref="A50:H50"/>
    <mergeCell ref="I50:J50"/>
    <mergeCell ref="K50:L50"/>
    <mergeCell ref="M50:O50"/>
    <mergeCell ref="O51:P51"/>
    <mergeCell ref="E16:F16"/>
    <mergeCell ref="S48:U48"/>
    <mergeCell ref="K49:L49"/>
    <mergeCell ref="M49:O49"/>
    <mergeCell ref="P49:R49"/>
    <mergeCell ref="S49:U49"/>
    <mergeCell ref="G16:H16"/>
    <mergeCell ref="I16:J16"/>
    <mergeCell ref="U16:V16"/>
    <mergeCell ref="Q17:R17"/>
    <mergeCell ref="S17:T17"/>
    <mergeCell ref="E15:F15"/>
    <mergeCell ref="E14:F14"/>
    <mergeCell ref="A49:H49"/>
    <mergeCell ref="I49:J49"/>
    <mergeCell ref="P48:R48"/>
    <mergeCell ref="G14:H14"/>
    <mergeCell ref="I14:J14"/>
    <mergeCell ref="G15:H15"/>
    <mergeCell ref="I15:J15"/>
    <mergeCell ref="I19:J19"/>
    <mergeCell ref="K48:L48"/>
    <mergeCell ref="A46:B48"/>
    <mergeCell ref="I41:J41"/>
    <mergeCell ref="C41:H41"/>
    <mergeCell ref="C40:H40"/>
    <mergeCell ref="A45:H45"/>
    <mergeCell ref="I45:J45"/>
    <mergeCell ref="C44:H44"/>
    <mergeCell ref="C43:H43"/>
    <mergeCell ref="I43:J43"/>
    <mergeCell ref="G21:J21"/>
    <mergeCell ref="G22:H22"/>
    <mergeCell ref="C42:H42"/>
    <mergeCell ref="I42:J42"/>
    <mergeCell ref="I44:J44"/>
    <mergeCell ref="P42:R42"/>
    <mergeCell ref="M42:O42"/>
    <mergeCell ref="K44:L44"/>
    <mergeCell ref="M44:O44"/>
    <mergeCell ref="K43:L43"/>
    <mergeCell ref="C28:D28"/>
    <mergeCell ref="C30:D30"/>
    <mergeCell ref="K26:L26"/>
    <mergeCell ref="K27:L27"/>
    <mergeCell ref="K28:L28"/>
    <mergeCell ref="I17:J17"/>
    <mergeCell ref="I18:J18"/>
    <mergeCell ref="K24:L24"/>
    <mergeCell ref="K25:L25"/>
    <mergeCell ref="G20:J20"/>
    <mergeCell ref="A17:B17"/>
    <mergeCell ref="C18:D18"/>
    <mergeCell ref="I39:J39"/>
    <mergeCell ref="A18:B18"/>
    <mergeCell ref="C38:H38"/>
    <mergeCell ref="I38:J38"/>
    <mergeCell ref="G24:H24"/>
    <mergeCell ref="C19:D19"/>
    <mergeCell ref="C20:D20"/>
    <mergeCell ref="C32:D32"/>
    <mergeCell ref="A28:B28"/>
    <mergeCell ref="A32:B32"/>
    <mergeCell ref="A29:B29"/>
    <mergeCell ref="A30:B30"/>
    <mergeCell ref="A31:B31"/>
    <mergeCell ref="A25:B25"/>
    <mergeCell ref="A26:B26"/>
    <mergeCell ref="A27:B27"/>
    <mergeCell ref="C27:D27"/>
    <mergeCell ref="C24:D24"/>
    <mergeCell ref="C22:D22"/>
    <mergeCell ref="S25:U25"/>
    <mergeCell ref="M24:O24"/>
    <mergeCell ref="P24:R24"/>
    <mergeCell ref="S24:U24"/>
    <mergeCell ref="M25:O25"/>
    <mergeCell ref="P25:R25"/>
    <mergeCell ref="K23:L23"/>
    <mergeCell ref="C31:D31"/>
    <mergeCell ref="G31:H31"/>
    <mergeCell ref="C29:D29"/>
    <mergeCell ref="C21:F21"/>
    <mergeCell ref="G28:H28"/>
    <mergeCell ref="G27:H27"/>
    <mergeCell ref="G26:H26"/>
    <mergeCell ref="C25:D25"/>
    <mergeCell ref="C26:D26"/>
    <mergeCell ref="C23:D23"/>
    <mergeCell ref="A22:B22"/>
    <mergeCell ref="A24:B24"/>
    <mergeCell ref="A23:B23"/>
    <mergeCell ref="I37:J37"/>
    <mergeCell ref="G23:H23"/>
    <mergeCell ref="G32:H32"/>
    <mergeCell ref="G29:H29"/>
    <mergeCell ref="G30:H30"/>
    <mergeCell ref="G25:H25"/>
    <mergeCell ref="A37:H37"/>
    <mergeCell ref="A21:B21"/>
    <mergeCell ref="E18:F18"/>
    <mergeCell ref="E17:F17"/>
    <mergeCell ref="G17:H17"/>
    <mergeCell ref="E19:F19"/>
    <mergeCell ref="E20:F20"/>
    <mergeCell ref="G19:H19"/>
    <mergeCell ref="G18:H18"/>
    <mergeCell ref="A19:B19"/>
    <mergeCell ref="A20:B20"/>
    <mergeCell ref="E13:F13"/>
    <mergeCell ref="E12:F12"/>
    <mergeCell ref="A12:B12"/>
    <mergeCell ref="C12:D12"/>
    <mergeCell ref="A13:B13"/>
    <mergeCell ref="A14:B14"/>
    <mergeCell ref="A15:B15"/>
    <mergeCell ref="A16:B16"/>
    <mergeCell ref="C17:D17"/>
    <mergeCell ref="K6:V6"/>
    <mergeCell ref="K8:O8"/>
    <mergeCell ref="P8:U8"/>
    <mergeCell ref="A10:E10"/>
    <mergeCell ref="A8:E8"/>
    <mergeCell ref="F8:I8"/>
    <mergeCell ref="A9:E9"/>
    <mergeCell ref="F10:J10"/>
    <mergeCell ref="K10:P10"/>
    <mergeCell ref="Q10:V10"/>
    <mergeCell ref="A7:E7"/>
    <mergeCell ref="I7:J7"/>
    <mergeCell ref="C2:S2"/>
    <mergeCell ref="I6:J6"/>
    <mergeCell ref="A6:E6"/>
    <mergeCell ref="F6:H6"/>
    <mergeCell ref="A5:E5"/>
    <mergeCell ref="F5:I5"/>
    <mergeCell ref="J5:N5"/>
    <mergeCell ref="P5:V5"/>
    <mergeCell ref="K116:V116"/>
    <mergeCell ref="A117:E117"/>
    <mergeCell ref="I117:J117"/>
    <mergeCell ref="K117:L117"/>
    <mergeCell ref="P117:V117"/>
    <mergeCell ref="S96:U96"/>
    <mergeCell ref="S97:U97"/>
    <mergeCell ref="A118:E118"/>
    <mergeCell ref="F118:I118"/>
    <mergeCell ref="K118:O118"/>
    <mergeCell ref="P118:U118"/>
    <mergeCell ref="A119:E119"/>
    <mergeCell ref="F119:N119"/>
    <mergeCell ref="O119:Q119"/>
    <mergeCell ref="R119:V119"/>
    <mergeCell ref="A120:E120"/>
    <mergeCell ref="F120:J120"/>
    <mergeCell ref="K120:P120"/>
    <mergeCell ref="Q120:V120"/>
    <mergeCell ref="A121:K121"/>
    <mergeCell ref="L121:V121"/>
    <mergeCell ref="A122:B122"/>
    <mergeCell ref="C122:D122"/>
    <mergeCell ref="E122:F122"/>
    <mergeCell ref="G122:H122"/>
    <mergeCell ref="I122:J122"/>
    <mergeCell ref="M122:N122"/>
    <mergeCell ref="O122:P122"/>
    <mergeCell ref="Q122:R122"/>
    <mergeCell ref="S122:T122"/>
    <mergeCell ref="U122:V122"/>
    <mergeCell ref="A123:B123"/>
    <mergeCell ref="E123:F123"/>
    <mergeCell ref="G123:H123"/>
    <mergeCell ref="I123:J123"/>
    <mergeCell ref="M123:N123"/>
    <mergeCell ref="O123:P123"/>
    <mergeCell ref="Q123:R123"/>
    <mergeCell ref="S123:T123"/>
    <mergeCell ref="U123:V123"/>
    <mergeCell ref="A124:B124"/>
    <mergeCell ref="E124:F124"/>
    <mergeCell ref="G124:H124"/>
    <mergeCell ref="I124:J124"/>
    <mergeCell ref="M124:N124"/>
    <mergeCell ref="O124:P124"/>
    <mergeCell ref="Q124:R124"/>
    <mergeCell ref="S124:T124"/>
    <mergeCell ref="U124:V124"/>
    <mergeCell ref="A125:B125"/>
    <mergeCell ref="E125:F125"/>
    <mergeCell ref="G125:H125"/>
    <mergeCell ref="I125:J125"/>
    <mergeCell ref="M125:N125"/>
    <mergeCell ref="O125:P125"/>
    <mergeCell ref="Q125:R125"/>
    <mergeCell ref="S125:T125"/>
    <mergeCell ref="U125:V125"/>
    <mergeCell ref="A126:B126"/>
    <mergeCell ref="E126:F126"/>
    <mergeCell ref="G126:H126"/>
    <mergeCell ref="I126:J126"/>
    <mergeCell ref="M126:N126"/>
    <mergeCell ref="O126:P126"/>
    <mergeCell ref="Q126:R126"/>
    <mergeCell ref="S126:T126"/>
    <mergeCell ref="U126:V126"/>
    <mergeCell ref="A127:B127"/>
    <mergeCell ref="C127:D127"/>
    <mergeCell ref="E127:F127"/>
    <mergeCell ref="G127:H127"/>
    <mergeCell ref="I127:J127"/>
    <mergeCell ref="M127:N127"/>
    <mergeCell ref="O127:P127"/>
    <mergeCell ref="Q127:R127"/>
    <mergeCell ref="S127:T127"/>
    <mergeCell ref="U127:V127"/>
    <mergeCell ref="A128:B128"/>
    <mergeCell ref="C128:D128"/>
    <mergeCell ref="E128:F128"/>
    <mergeCell ref="G128:H128"/>
    <mergeCell ref="I128:J128"/>
    <mergeCell ref="M128:N128"/>
    <mergeCell ref="O128:P128"/>
    <mergeCell ref="Q128:R128"/>
    <mergeCell ref="S128:T128"/>
    <mergeCell ref="U128:V128"/>
    <mergeCell ref="A129:B129"/>
    <mergeCell ref="C129:D129"/>
    <mergeCell ref="E129:F129"/>
    <mergeCell ref="G129:H129"/>
    <mergeCell ref="I129:J129"/>
    <mergeCell ref="M129:N129"/>
    <mergeCell ref="O129:P129"/>
    <mergeCell ref="Q129:R129"/>
    <mergeCell ref="S129:T129"/>
    <mergeCell ref="U129:V129"/>
    <mergeCell ref="A130:B130"/>
    <mergeCell ref="C130:D130"/>
    <mergeCell ref="E130:F130"/>
    <mergeCell ref="G130:J130"/>
    <mergeCell ref="M130:N130"/>
    <mergeCell ref="O130:P130"/>
    <mergeCell ref="Q130:R130"/>
    <mergeCell ref="S130:T130"/>
    <mergeCell ref="U130:V130"/>
    <mergeCell ref="A131:B131"/>
    <mergeCell ref="C131:F131"/>
    <mergeCell ref="G131:J131"/>
    <mergeCell ref="K131:L131"/>
    <mergeCell ref="P131:R131"/>
    <mergeCell ref="S131:V131"/>
    <mergeCell ref="P133:R133"/>
    <mergeCell ref="S133:U133"/>
    <mergeCell ref="A132:B132"/>
    <mergeCell ref="C132:D132"/>
    <mergeCell ref="G132:H132"/>
    <mergeCell ref="K132:L132"/>
    <mergeCell ref="M132:O132"/>
    <mergeCell ref="P132:R132"/>
    <mergeCell ref="G134:H134"/>
    <mergeCell ref="K134:L134"/>
    <mergeCell ref="M134:O134"/>
    <mergeCell ref="P134:R134"/>
    <mergeCell ref="S132:U132"/>
    <mergeCell ref="A133:B133"/>
    <mergeCell ref="C133:D133"/>
    <mergeCell ref="G133:H133"/>
    <mergeCell ref="K133:L133"/>
    <mergeCell ref="M133:O133"/>
    <mergeCell ref="S134:U134"/>
    <mergeCell ref="A135:B135"/>
    <mergeCell ref="C135:D135"/>
    <mergeCell ref="G135:H135"/>
    <mergeCell ref="K135:L135"/>
    <mergeCell ref="M135:O135"/>
    <mergeCell ref="P135:R135"/>
    <mergeCell ref="S135:U135"/>
    <mergeCell ref="A134:B134"/>
    <mergeCell ref="C134:D134"/>
    <mergeCell ref="P137:R137"/>
    <mergeCell ref="S137:U137"/>
    <mergeCell ref="A136:B136"/>
    <mergeCell ref="C136:D136"/>
    <mergeCell ref="G136:H136"/>
    <mergeCell ref="K136:L136"/>
    <mergeCell ref="M136:O136"/>
    <mergeCell ref="P136:R136"/>
    <mergeCell ref="G138:H138"/>
    <mergeCell ref="K138:L138"/>
    <mergeCell ref="M138:O138"/>
    <mergeCell ref="P138:R138"/>
    <mergeCell ref="S136:U136"/>
    <mergeCell ref="A137:B137"/>
    <mergeCell ref="C137:D137"/>
    <mergeCell ref="G137:H137"/>
    <mergeCell ref="K137:L137"/>
    <mergeCell ref="M137:O137"/>
    <mergeCell ref="S138:U138"/>
    <mergeCell ref="A139:B139"/>
    <mergeCell ref="C139:D139"/>
    <mergeCell ref="G139:H139"/>
    <mergeCell ref="K139:L139"/>
    <mergeCell ref="M139:O139"/>
    <mergeCell ref="P139:R139"/>
    <mergeCell ref="S139:U139"/>
    <mergeCell ref="A138:B138"/>
    <mergeCell ref="C138:D138"/>
    <mergeCell ref="P141:R141"/>
    <mergeCell ref="A140:B140"/>
    <mergeCell ref="C140:D140"/>
    <mergeCell ref="G140:H140"/>
    <mergeCell ref="K140:L140"/>
    <mergeCell ref="M140:O140"/>
    <mergeCell ref="P140:R140"/>
    <mergeCell ref="A142:B142"/>
    <mergeCell ref="C142:D142"/>
    <mergeCell ref="G142:H142"/>
    <mergeCell ref="M142:O142"/>
    <mergeCell ref="P142:R142"/>
    <mergeCell ref="A141:B141"/>
    <mergeCell ref="C141:D141"/>
    <mergeCell ref="G141:H141"/>
    <mergeCell ref="K141:L141"/>
    <mergeCell ref="M141:O141"/>
    <mergeCell ref="K144:L144"/>
    <mergeCell ref="A143:H143"/>
    <mergeCell ref="I143:J143"/>
    <mergeCell ref="K143:L143"/>
    <mergeCell ref="M143:O143"/>
    <mergeCell ref="P143:R143"/>
    <mergeCell ref="M147:O147"/>
    <mergeCell ref="K142:L142"/>
    <mergeCell ref="P144:R144"/>
    <mergeCell ref="P145:R145"/>
    <mergeCell ref="A145:H145"/>
    <mergeCell ref="I145:J145"/>
    <mergeCell ref="K145:L145"/>
    <mergeCell ref="M145:O145"/>
    <mergeCell ref="A144:H144"/>
    <mergeCell ref="I144:J144"/>
    <mergeCell ref="P148:R148"/>
    <mergeCell ref="S148:U148"/>
    <mergeCell ref="K148:L148"/>
    <mergeCell ref="P150:R150"/>
    <mergeCell ref="M144:O144"/>
    <mergeCell ref="A146:H146"/>
    <mergeCell ref="I146:J146"/>
    <mergeCell ref="K146:L146"/>
    <mergeCell ref="M146:O146"/>
    <mergeCell ref="A147:H147"/>
    <mergeCell ref="C150:H150"/>
    <mergeCell ref="I150:J150"/>
    <mergeCell ref="M148:O148"/>
    <mergeCell ref="P146:R146"/>
    <mergeCell ref="C148:H148"/>
    <mergeCell ref="I148:J148"/>
    <mergeCell ref="P147:R147"/>
    <mergeCell ref="I147:J147"/>
    <mergeCell ref="K147:L147"/>
    <mergeCell ref="C149:H149"/>
    <mergeCell ref="I149:J149"/>
    <mergeCell ref="K149:L149"/>
    <mergeCell ref="M149:O149"/>
    <mergeCell ref="K150:L150"/>
    <mergeCell ref="M150:O150"/>
    <mergeCell ref="P151:R151"/>
    <mergeCell ref="P149:R149"/>
    <mergeCell ref="P152:R152"/>
    <mergeCell ref="C151:H151"/>
    <mergeCell ref="I151:J151"/>
    <mergeCell ref="K151:L151"/>
    <mergeCell ref="M151:O151"/>
    <mergeCell ref="P153:R153"/>
    <mergeCell ref="C152:H152"/>
    <mergeCell ref="I152:J152"/>
    <mergeCell ref="C153:H153"/>
    <mergeCell ref="I153:J153"/>
    <mergeCell ref="K153:L153"/>
    <mergeCell ref="M153:O153"/>
    <mergeCell ref="K152:L152"/>
    <mergeCell ref="M152:O152"/>
    <mergeCell ref="C154:H154"/>
    <mergeCell ref="I154:J154"/>
    <mergeCell ref="K154:L154"/>
    <mergeCell ref="M154:O154"/>
    <mergeCell ref="A155:H155"/>
    <mergeCell ref="I155:J155"/>
    <mergeCell ref="K155:L155"/>
    <mergeCell ref="M155:O155"/>
    <mergeCell ref="I156:J156"/>
    <mergeCell ref="K156:L156"/>
    <mergeCell ref="M156:O156"/>
    <mergeCell ref="P156:R156"/>
    <mergeCell ref="P154:R154"/>
    <mergeCell ref="S154:U154"/>
    <mergeCell ref="P155:R155"/>
    <mergeCell ref="S155:U155"/>
    <mergeCell ref="P159:R159"/>
    <mergeCell ref="S159:U159"/>
    <mergeCell ref="P158:R158"/>
    <mergeCell ref="I158:J158"/>
    <mergeCell ref="A159:H159"/>
    <mergeCell ref="I159:J159"/>
    <mergeCell ref="K159:L159"/>
    <mergeCell ref="M159:O159"/>
    <mergeCell ref="K158:L158"/>
    <mergeCell ref="M158:O158"/>
    <mergeCell ref="A162:F162"/>
    <mergeCell ref="G162:V162"/>
    <mergeCell ref="P160:R160"/>
    <mergeCell ref="S160:U160"/>
    <mergeCell ref="A160:H160"/>
    <mergeCell ref="I160:J160"/>
    <mergeCell ref="K160:L160"/>
    <mergeCell ref="M160:O160"/>
    <mergeCell ref="A161:F161"/>
    <mergeCell ref="O161:P161"/>
    <mergeCell ref="P227:V227"/>
    <mergeCell ref="A226:E226"/>
    <mergeCell ref="K227:L227"/>
    <mergeCell ref="F226:H226"/>
    <mergeCell ref="I226:J226"/>
    <mergeCell ref="K226:V226"/>
    <mergeCell ref="P228:U228"/>
    <mergeCell ref="A229:E229"/>
    <mergeCell ref="F229:N229"/>
    <mergeCell ref="O229:Q229"/>
    <mergeCell ref="R229:V229"/>
    <mergeCell ref="A228:E228"/>
    <mergeCell ref="F228:I228"/>
    <mergeCell ref="K228:O228"/>
    <mergeCell ref="A230:E230"/>
    <mergeCell ref="F230:J230"/>
    <mergeCell ref="K230:P230"/>
    <mergeCell ref="Q230:V230"/>
    <mergeCell ref="A231:K231"/>
    <mergeCell ref="L231:V231"/>
    <mergeCell ref="A232:B232"/>
    <mergeCell ref="C232:D232"/>
    <mergeCell ref="E232:F232"/>
    <mergeCell ref="G232:H232"/>
    <mergeCell ref="I232:J232"/>
    <mergeCell ref="M232:N232"/>
    <mergeCell ref="O232:P232"/>
    <mergeCell ref="Q232:R232"/>
    <mergeCell ref="S232:T232"/>
    <mergeCell ref="U232:V232"/>
    <mergeCell ref="A233:B233"/>
    <mergeCell ref="E233:F233"/>
    <mergeCell ref="G233:H233"/>
    <mergeCell ref="I233:J233"/>
    <mergeCell ref="M233:N233"/>
    <mergeCell ref="O233:P233"/>
    <mergeCell ref="Q233:R233"/>
    <mergeCell ref="S233:T233"/>
    <mergeCell ref="U233:V233"/>
    <mergeCell ref="A234:B234"/>
    <mergeCell ref="E234:F234"/>
    <mergeCell ref="G234:H234"/>
    <mergeCell ref="I234:J234"/>
    <mergeCell ref="M234:N234"/>
    <mergeCell ref="O234:P234"/>
    <mergeCell ref="Q234:R234"/>
    <mergeCell ref="S234:T234"/>
    <mergeCell ref="U234:V234"/>
    <mergeCell ref="A235:B235"/>
    <mergeCell ref="E235:F235"/>
    <mergeCell ref="G235:H235"/>
    <mergeCell ref="I235:J235"/>
    <mergeCell ref="M235:N235"/>
    <mergeCell ref="O235:P235"/>
    <mergeCell ref="Q235:R235"/>
    <mergeCell ref="S235:T235"/>
    <mergeCell ref="U235:V235"/>
    <mergeCell ref="A236:B236"/>
    <mergeCell ref="E236:F236"/>
    <mergeCell ref="G236:H236"/>
    <mergeCell ref="I236:J236"/>
    <mergeCell ref="M236:N236"/>
    <mergeCell ref="O236:P236"/>
    <mergeCell ref="Q236:R236"/>
    <mergeCell ref="S236:T236"/>
    <mergeCell ref="U236:V236"/>
    <mergeCell ref="A237:B237"/>
    <mergeCell ref="C237:D237"/>
    <mergeCell ref="E237:F237"/>
    <mergeCell ref="G237:H237"/>
    <mergeCell ref="I237:J237"/>
    <mergeCell ref="M237:N237"/>
    <mergeCell ref="O237:P237"/>
    <mergeCell ref="Q237:R237"/>
    <mergeCell ref="S237:T237"/>
    <mergeCell ref="U237:V237"/>
    <mergeCell ref="A238:B238"/>
    <mergeCell ref="C238:D238"/>
    <mergeCell ref="E238:F238"/>
    <mergeCell ref="G238:H238"/>
    <mergeCell ref="I238:J238"/>
    <mergeCell ref="M238:N238"/>
    <mergeCell ref="O238:P238"/>
    <mergeCell ref="Q238:R238"/>
    <mergeCell ref="S238:T238"/>
    <mergeCell ref="U238:V238"/>
    <mergeCell ref="A239:B239"/>
    <mergeCell ref="C239:D239"/>
    <mergeCell ref="E239:F239"/>
    <mergeCell ref="G239:H239"/>
    <mergeCell ref="I239:J239"/>
    <mergeCell ref="M239:N239"/>
    <mergeCell ref="O239:P239"/>
    <mergeCell ref="Q239:R239"/>
    <mergeCell ref="S239:T239"/>
    <mergeCell ref="U239:V239"/>
    <mergeCell ref="A240:B240"/>
    <mergeCell ref="C240:D240"/>
    <mergeCell ref="E240:F240"/>
    <mergeCell ref="G240:J240"/>
    <mergeCell ref="M240:N240"/>
    <mergeCell ref="O240:P240"/>
    <mergeCell ref="Q240:R240"/>
    <mergeCell ref="S240:T240"/>
    <mergeCell ref="U240:V240"/>
    <mergeCell ref="A241:B241"/>
    <mergeCell ref="C241:F241"/>
    <mergeCell ref="G241:J241"/>
    <mergeCell ref="K241:L241"/>
    <mergeCell ref="P241:R241"/>
    <mergeCell ref="S241:V241"/>
    <mergeCell ref="P243:R243"/>
    <mergeCell ref="S243:U243"/>
    <mergeCell ref="A242:B242"/>
    <mergeCell ref="C242:D242"/>
    <mergeCell ref="G242:H242"/>
    <mergeCell ref="K242:L242"/>
    <mergeCell ref="M242:O242"/>
    <mergeCell ref="P242:R242"/>
    <mergeCell ref="G244:H244"/>
    <mergeCell ref="K244:L244"/>
    <mergeCell ref="M244:O244"/>
    <mergeCell ref="P244:R244"/>
    <mergeCell ref="S242:U242"/>
    <mergeCell ref="A243:B243"/>
    <mergeCell ref="C243:D243"/>
    <mergeCell ref="G243:H243"/>
    <mergeCell ref="K243:L243"/>
    <mergeCell ref="M243:O243"/>
    <mergeCell ref="S244:U244"/>
    <mergeCell ref="A245:B245"/>
    <mergeCell ref="C245:D245"/>
    <mergeCell ref="G245:H245"/>
    <mergeCell ref="K245:L245"/>
    <mergeCell ref="M245:O245"/>
    <mergeCell ref="P245:R245"/>
    <mergeCell ref="S245:U245"/>
    <mergeCell ref="A244:B244"/>
    <mergeCell ref="C244:D244"/>
    <mergeCell ref="P247:R247"/>
    <mergeCell ref="S247:U247"/>
    <mergeCell ref="A246:B246"/>
    <mergeCell ref="C246:D246"/>
    <mergeCell ref="G246:H246"/>
    <mergeCell ref="K246:L246"/>
    <mergeCell ref="M246:O246"/>
    <mergeCell ref="P246:R246"/>
    <mergeCell ref="G248:H248"/>
    <mergeCell ref="K248:L248"/>
    <mergeCell ref="M248:O248"/>
    <mergeCell ref="P248:R248"/>
    <mergeCell ref="S246:U246"/>
    <mergeCell ref="A247:B247"/>
    <mergeCell ref="C247:D247"/>
    <mergeCell ref="G247:H247"/>
    <mergeCell ref="K247:L247"/>
    <mergeCell ref="M247:O247"/>
    <mergeCell ref="S248:U248"/>
    <mergeCell ref="A249:B249"/>
    <mergeCell ref="C249:D249"/>
    <mergeCell ref="G249:H249"/>
    <mergeCell ref="K249:L249"/>
    <mergeCell ref="M249:O249"/>
    <mergeCell ref="P249:R249"/>
    <mergeCell ref="S249:U249"/>
    <mergeCell ref="A248:B248"/>
    <mergeCell ref="C248:D248"/>
    <mergeCell ref="S251:U251"/>
    <mergeCell ref="A250:B250"/>
    <mergeCell ref="C250:D250"/>
    <mergeCell ref="G250:H250"/>
    <mergeCell ref="K250:L250"/>
    <mergeCell ref="M250:O250"/>
    <mergeCell ref="P250:R250"/>
    <mergeCell ref="A252:B252"/>
    <mergeCell ref="C252:D252"/>
    <mergeCell ref="G252:H252"/>
    <mergeCell ref="S250:U250"/>
    <mergeCell ref="A251:B251"/>
    <mergeCell ref="C251:D251"/>
    <mergeCell ref="G251:H251"/>
    <mergeCell ref="K251:L251"/>
    <mergeCell ref="M251:O251"/>
    <mergeCell ref="P251:R251"/>
    <mergeCell ref="K252:L252"/>
    <mergeCell ref="P254:R254"/>
    <mergeCell ref="S254:U254"/>
    <mergeCell ref="S252:U252"/>
    <mergeCell ref="A253:H253"/>
    <mergeCell ref="I253:J253"/>
    <mergeCell ref="K253:L253"/>
    <mergeCell ref="M253:O253"/>
    <mergeCell ref="P253:R253"/>
    <mergeCell ref="S253:U253"/>
    <mergeCell ref="M255:O255"/>
    <mergeCell ref="P255:R255"/>
    <mergeCell ref="S255:U255"/>
    <mergeCell ref="M254:O254"/>
    <mergeCell ref="M252:O252"/>
    <mergeCell ref="P252:R252"/>
    <mergeCell ref="A254:H254"/>
    <mergeCell ref="I254:J254"/>
    <mergeCell ref="K254:L254"/>
    <mergeCell ref="A256:H256"/>
    <mergeCell ref="I256:J256"/>
    <mergeCell ref="K256:L256"/>
    <mergeCell ref="A255:H255"/>
    <mergeCell ref="I255:J255"/>
    <mergeCell ref="K255:L255"/>
    <mergeCell ref="M256:O256"/>
    <mergeCell ref="P258:R258"/>
    <mergeCell ref="S258:U258"/>
    <mergeCell ref="A257:H257"/>
    <mergeCell ref="I257:J257"/>
    <mergeCell ref="K257:L257"/>
    <mergeCell ref="M257:O257"/>
    <mergeCell ref="P256:R256"/>
    <mergeCell ref="S256:U256"/>
    <mergeCell ref="P257:R257"/>
    <mergeCell ref="S257:U257"/>
    <mergeCell ref="P259:R259"/>
    <mergeCell ref="S259:U259"/>
    <mergeCell ref="C258:H258"/>
    <mergeCell ref="I258:J258"/>
    <mergeCell ref="C259:H259"/>
    <mergeCell ref="I259:J259"/>
    <mergeCell ref="K259:L259"/>
    <mergeCell ref="M259:O259"/>
    <mergeCell ref="K258:L258"/>
    <mergeCell ref="M258:O258"/>
    <mergeCell ref="C260:H260"/>
    <mergeCell ref="I260:J260"/>
    <mergeCell ref="K260:L260"/>
    <mergeCell ref="M260:O260"/>
    <mergeCell ref="P262:R262"/>
    <mergeCell ref="S262:U262"/>
    <mergeCell ref="C261:H261"/>
    <mergeCell ref="I261:J261"/>
    <mergeCell ref="K261:L261"/>
    <mergeCell ref="M261:O261"/>
    <mergeCell ref="P260:R260"/>
    <mergeCell ref="S260:U260"/>
    <mergeCell ref="P261:R261"/>
    <mergeCell ref="S261:U261"/>
    <mergeCell ref="P263:R263"/>
    <mergeCell ref="S263:U263"/>
    <mergeCell ref="C262:H262"/>
    <mergeCell ref="I262:J262"/>
    <mergeCell ref="C263:H263"/>
    <mergeCell ref="I263:J263"/>
    <mergeCell ref="K263:L263"/>
    <mergeCell ref="M263:O263"/>
    <mergeCell ref="K262:L262"/>
    <mergeCell ref="M262:O262"/>
    <mergeCell ref="C264:H264"/>
    <mergeCell ref="I264:J264"/>
    <mergeCell ref="K264:L264"/>
    <mergeCell ref="M264:O264"/>
    <mergeCell ref="A265:H265"/>
    <mergeCell ref="I265:J265"/>
    <mergeCell ref="K265:L265"/>
    <mergeCell ref="M265:O265"/>
    <mergeCell ref="P264:R264"/>
    <mergeCell ref="S264:U264"/>
    <mergeCell ref="P265:R265"/>
    <mergeCell ref="S265:U265"/>
    <mergeCell ref="A269:H269"/>
    <mergeCell ref="I269:J269"/>
    <mergeCell ref="K269:L269"/>
    <mergeCell ref="M269:O269"/>
    <mergeCell ref="K268:L268"/>
    <mergeCell ref="M268:O268"/>
    <mergeCell ref="S268:U268"/>
    <mergeCell ref="P270:R270"/>
    <mergeCell ref="S270:U270"/>
    <mergeCell ref="M270:O270"/>
    <mergeCell ref="A271:F271"/>
    <mergeCell ref="A270:H270"/>
    <mergeCell ref="I270:J270"/>
    <mergeCell ref="K270:L270"/>
    <mergeCell ref="O271:P271"/>
    <mergeCell ref="S269:U269"/>
    <mergeCell ref="K282:L282"/>
    <mergeCell ref="B274:V274"/>
    <mergeCell ref="A272:F272"/>
    <mergeCell ref="G272:V272"/>
    <mergeCell ref="A273:F273"/>
    <mergeCell ref="G273:L273"/>
    <mergeCell ref="M273:P273"/>
    <mergeCell ref="Q273:V273"/>
    <mergeCell ref="F281:H281"/>
    <mergeCell ref="I281:J281"/>
    <mergeCell ref="C332:S332"/>
    <mergeCell ref="A335:E335"/>
    <mergeCell ref="F335:I335"/>
    <mergeCell ref="J335:N335"/>
    <mergeCell ref="P335:V335"/>
    <mergeCell ref="A337:E337"/>
    <mergeCell ref="I337:J337"/>
    <mergeCell ref="K337:L337"/>
    <mergeCell ref="P337:V337"/>
    <mergeCell ref="F338:I338"/>
    <mergeCell ref="K338:O338"/>
    <mergeCell ref="P338:U338"/>
    <mergeCell ref="A339:E339"/>
    <mergeCell ref="F339:N339"/>
    <mergeCell ref="O339:Q339"/>
    <mergeCell ref="R339:V339"/>
    <mergeCell ref="A340:E340"/>
    <mergeCell ref="F340:J340"/>
    <mergeCell ref="K340:P340"/>
    <mergeCell ref="Q340:V340"/>
    <mergeCell ref="A341:K341"/>
    <mergeCell ref="L341:V341"/>
    <mergeCell ref="A342:B342"/>
    <mergeCell ref="C342:D342"/>
    <mergeCell ref="E342:F342"/>
    <mergeCell ref="G342:H342"/>
    <mergeCell ref="I342:J342"/>
    <mergeCell ref="M342:N342"/>
    <mergeCell ref="O342:P342"/>
    <mergeCell ref="Q342:R342"/>
    <mergeCell ref="S342:T342"/>
    <mergeCell ref="U342:V342"/>
    <mergeCell ref="A343:B343"/>
    <mergeCell ref="E343:F343"/>
    <mergeCell ref="G343:H343"/>
    <mergeCell ref="I343:J343"/>
    <mergeCell ref="M343:N343"/>
    <mergeCell ref="O343:P343"/>
    <mergeCell ref="Q343:R343"/>
    <mergeCell ref="S343:T343"/>
    <mergeCell ref="U343:V343"/>
    <mergeCell ref="A344:B344"/>
    <mergeCell ref="E344:F344"/>
    <mergeCell ref="G344:H344"/>
    <mergeCell ref="I344:J344"/>
    <mergeCell ref="M344:N344"/>
    <mergeCell ref="O344:P344"/>
    <mergeCell ref="Q344:R344"/>
    <mergeCell ref="S344:T344"/>
    <mergeCell ref="U344:V344"/>
    <mergeCell ref="A345:B345"/>
    <mergeCell ref="E345:F345"/>
    <mergeCell ref="G345:H345"/>
    <mergeCell ref="I345:J345"/>
    <mergeCell ref="M345:N345"/>
    <mergeCell ref="O345:P345"/>
    <mergeCell ref="Q345:R345"/>
    <mergeCell ref="S345:T345"/>
    <mergeCell ref="U345:V345"/>
    <mergeCell ref="A346:B346"/>
    <mergeCell ref="E346:F346"/>
    <mergeCell ref="G346:H346"/>
    <mergeCell ref="I346:J346"/>
    <mergeCell ref="M346:N346"/>
    <mergeCell ref="O346:P346"/>
    <mergeCell ref="Q346:R346"/>
    <mergeCell ref="S346:T346"/>
    <mergeCell ref="U346:V346"/>
    <mergeCell ref="A347:B347"/>
    <mergeCell ref="C347:D347"/>
    <mergeCell ref="E347:F347"/>
    <mergeCell ref="G347:H347"/>
    <mergeCell ref="I347:J347"/>
    <mergeCell ref="M347:N347"/>
    <mergeCell ref="O347:P347"/>
    <mergeCell ref="Q347:R347"/>
    <mergeCell ref="S347:T347"/>
    <mergeCell ref="U347:V347"/>
    <mergeCell ref="A348:B348"/>
    <mergeCell ref="C348:D348"/>
    <mergeCell ref="E348:F348"/>
    <mergeCell ref="G348:H348"/>
    <mergeCell ref="I348:J348"/>
    <mergeCell ref="M348:N348"/>
    <mergeCell ref="O348:P348"/>
    <mergeCell ref="Q348:R348"/>
    <mergeCell ref="S348:T348"/>
    <mergeCell ref="U348:V348"/>
    <mergeCell ref="A349:B349"/>
    <mergeCell ref="C349:D349"/>
    <mergeCell ref="E349:F349"/>
    <mergeCell ref="G349:H349"/>
    <mergeCell ref="I349:J349"/>
    <mergeCell ref="M349:N349"/>
    <mergeCell ref="O349:P349"/>
    <mergeCell ref="Q349:R349"/>
    <mergeCell ref="S349:T349"/>
    <mergeCell ref="U349:V349"/>
    <mergeCell ref="A350:B350"/>
    <mergeCell ref="C350:D350"/>
    <mergeCell ref="E350:F350"/>
    <mergeCell ref="G350:J350"/>
    <mergeCell ref="M350:N350"/>
    <mergeCell ref="O350:P350"/>
    <mergeCell ref="Q350:R350"/>
    <mergeCell ref="S350:T350"/>
    <mergeCell ref="U350:V350"/>
    <mergeCell ref="A351:B351"/>
    <mergeCell ref="C351:F351"/>
    <mergeCell ref="G351:J351"/>
    <mergeCell ref="K351:L351"/>
    <mergeCell ref="P351:R351"/>
    <mergeCell ref="S351:V351"/>
    <mergeCell ref="P353:R353"/>
    <mergeCell ref="S353:U353"/>
    <mergeCell ref="A352:B352"/>
    <mergeCell ref="C352:D352"/>
    <mergeCell ref="G352:H352"/>
    <mergeCell ref="K352:L352"/>
    <mergeCell ref="M352:O352"/>
    <mergeCell ref="P352:R352"/>
    <mergeCell ref="G354:H354"/>
    <mergeCell ref="K354:L354"/>
    <mergeCell ref="M354:O354"/>
    <mergeCell ref="P354:R354"/>
    <mergeCell ref="S352:U352"/>
    <mergeCell ref="A353:B353"/>
    <mergeCell ref="C353:D353"/>
    <mergeCell ref="G353:H353"/>
    <mergeCell ref="K353:L353"/>
    <mergeCell ref="M353:O353"/>
    <mergeCell ref="S354:U354"/>
    <mergeCell ref="A355:B355"/>
    <mergeCell ref="C355:D355"/>
    <mergeCell ref="G355:H355"/>
    <mergeCell ref="K355:L355"/>
    <mergeCell ref="M355:O355"/>
    <mergeCell ref="P355:R355"/>
    <mergeCell ref="S355:U355"/>
    <mergeCell ref="A354:B354"/>
    <mergeCell ref="C354:D354"/>
    <mergeCell ref="P357:R357"/>
    <mergeCell ref="S357:U357"/>
    <mergeCell ref="A356:B356"/>
    <mergeCell ref="C356:D356"/>
    <mergeCell ref="G356:H356"/>
    <mergeCell ref="K356:L356"/>
    <mergeCell ref="M356:O356"/>
    <mergeCell ref="P356:R356"/>
    <mergeCell ref="G358:H358"/>
    <mergeCell ref="K358:L358"/>
    <mergeCell ref="M358:O358"/>
    <mergeCell ref="P358:R358"/>
    <mergeCell ref="S356:U356"/>
    <mergeCell ref="A357:B357"/>
    <mergeCell ref="C357:D357"/>
    <mergeCell ref="G357:H357"/>
    <mergeCell ref="K357:L357"/>
    <mergeCell ref="M357:O357"/>
    <mergeCell ref="S358:U358"/>
    <mergeCell ref="A359:B359"/>
    <mergeCell ref="C359:D359"/>
    <mergeCell ref="G359:H359"/>
    <mergeCell ref="K359:L359"/>
    <mergeCell ref="M359:O359"/>
    <mergeCell ref="P359:R359"/>
    <mergeCell ref="S359:U359"/>
    <mergeCell ref="A358:B358"/>
    <mergeCell ref="C358:D358"/>
    <mergeCell ref="S361:U361"/>
    <mergeCell ref="A360:B360"/>
    <mergeCell ref="C360:D360"/>
    <mergeCell ref="G360:H360"/>
    <mergeCell ref="K360:L360"/>
    <mergeCell ref="M360:O360"/>
    <mergeCell ref="P360:R360"/>
    <mergeCell ref="A362:B362"/>
    <mergeCell ref="C362:D362"/>
    <mergeCell ref="G362:H362"/>
    <mergeCell ref="S360:U360"/>
    <mergeCell ref="A361:B361"/>
    <mergeCell ref="C361:D361"/>
    <mergeCell ref="G361:H361"/>
    <mergeCell ref="K361:L361"/>
    <mergeCell ref="M361:O361"/>
    <mergeCell ref="P361:R361"/>
    <mergeCell ref="K362:L362"/>
    <mergeCell ref="P364:R364"/>
    <mergeCell ref="S364:U364"/>
    <mergeCell ref="S362:U362"/>
    <mergeCell ref="A363:H363"/>
    <mergeCell ref="I363:J363"/>
    <mergeCell ref="K363:L363"/>
    <mergeCell ref="M363:O363"/>
    <mergeCell ref="P363:R363"/>
    <mergeCell ref="S363:U363"/>
    <mergeCell ref="M365:O365"/>
    <mergeCell ref="P365:R365"/>
    <mergeCell ref="S365:U365"/>
    <mergeCell ref="M364:O364"/>
    <mergeCell ref="M362:O362"/>
    <mergeCell ref="P362:R362"/>
    <mergeCell ref="A364:H364"/>
    <mergeCell ref="I364:J364"/>
    <mergeCell ref="K364:L364"/>
    <mergeCell ref="A366:H366"/>
    <mergeCell ref="I366:J366"/>
    <mergeCell ref="K366:L366"/>
    <mergeCell ref="A365:H365"/>
    <mergeCell ref="I365:J365"/>
    <mergeCell ref="K365:L365"/>
    <mergeCell ref="M366:O366"/>
    <mergeCell ref="P368:R368"/>
    <mergeCell ref="S368:U368"/>
    <mergeCell ref="A367:H367"/>
    <mergeCell ref="I367:J367"/>
    <mergeCell ref="K367:L367"/>
    <mergeCell ref="M367:O367"/>
    <mergeCell ref="P366:R366"/>
    <mergeCell ref="S366:U366"/>
    <mergeCell ref="P367:R367"/>
    <mergeCell ref="S367:U367"/>
    <mergeCell ref="P369:R369"/>
    <mergeCell ref="S369:U369"/>
    <mergeCell ref="C368:H368"/>
    <mergeCell ref="I368:J368"/>
    <mergeCell ref="C369:H369"/>
    <mergeCell ref="I369:J369"/>
    <mergeCell ref="K369:L369"/>
    <mergeCell ref="M369:O369"/>
    <mergeCell ref="K368:L368"/>
    <mergeCell ref="M368:O368"/>
    <mergeCell ref="C370:H370"/>
    <mergeCell ref="I370:J370"/>
    <mergeCell ref="K370:L370"/>
    <mergeCell ref="M370:O370"/>
    <mergeCell ref="P372:R372"/>
    <mergeCell ref="S372:U372"/>
    <mergeCell ref="C371:H371"/>
    <mergeCell ref="I371:J371"/>
    <mergeCell ref="K371:L371"/>
    <mergeCell ref="M371:O371"/>
    <mergeCell ref="P370:R370"/>
    <mergeCell ref="S370:U370"/>
    <mergeCell ref="P371:R371"/>
    <mergeCell ref="S371:U371"/>
    <mergeCell ref="P373:R373"/>
    <mergeCell ref="S373:U373"/>
    <mergeCell ref="C372:H372"/>
    <mergeCell ref="I372:J372"/>
    <mergeCell ref="C373:H373"/>
    <mergeCell ref="I373:J373"/>
    <mergeCell ref="K373:L373"/>
    <mergeCell ref="M373:O373"/>
    <mergeCell ref="K372:L372"/>
    <mergeCell ref="M372:O372"/>
    <mergeCell ref="C374:H374"/>
    <mergeCell ref="I374:J374"/>
    <mergeCell ref="K374:L374"/>
    <mergeCell ref="M374:O374"/>
    <mergeCell ref="C376:H376"/>
    <mergeCell ref="C377:H377"/>
    <mergeCell ref="C378:H378"/>
    <mergeCell ref="I376:J376"/>
    <mergeCell ref="A375:H375"/>
    <mergeCell ref="I375:J375"/>
    <mergeCell ref="K375:L375"/>
    <mergeCell ref="M375:O375"/>
    <mergeCell ref="K377:L377"/>
    <mergeCell ref="M377:O377"/>
    <mergeCell ref="M376:O376"/>
    <mergeCell ref="I377:J377"/>
    <mergeCell ref="S379:U379"/>
    <mergeCell ref="I378:J378"/>
    <mergeCell ref="A379:H379"/>
    <mergeCell ref="I379:J379"/>
    <mergeCell ref="K379:L379"/>
    <mergeCell ref="M379:O379"/>
    <mergeCell ref="K378:L378"/>
    <mergeCell ref="M378:O378"/>
    <mergeCell ref="P378:R378"/>
    <mergeCell ref="S378:U378"/>
    <mergeCell ref="S380:U380"/>
    <mergeCell ref="A381:F381"/>
    <mergeCell ref="A380:H380"/>
    <mergeCell ref="I380:J380"/>
    <mergeCell ref="K380:L380"/>
    <mergeCell ref="M380:O380"/>
    <mergeCell ref="I381:J381"/>
    <mergeCell ref="O381:P381"/>
    <mergeCell ref="P380:R380"/>
    <mergeCell ref="C387:S387"/>
    <mergeCell ref="A390:E390"/>
    <mergeCell ref="F390:I390"/>
    <mergeCell ref="J390:N390"/>
    <mergeCell ref="P390:V390"/>
    <mergeCell ref="A392:E392"/>
    <mergeCell ref="I392:J392"/>
    <mergeCell ref="P392:V392"/>
    <mergeCell ref="A391:E391"/>
    <mergeCell ref="F391:H391"/>
    <mergeCell ref="I391:J391"/>
    <mergeCell ref="K391:V391"/>
    <mergeCell ref="K392:L392"/>
    <mergeCell ref="A393:E393"/>
    <mergeCell ref="F393:I393"/>
    <mergeCell ref="K393:O393"/>
    <mergeCell ref="P393:U393"/>
    <mergeCell ref="A394:E394"/>
    <mergeCell ref="F394:N394"/>
    <mergeCell ref="O394:Q394"/>
    <mergeCell ref="R394:V394"/>
    <mergeCell ref="A395:E395"/>
    <mergeCell ref="F395:J395"/>
    <mergeCell ref="K395:P395"/>
    <mergeCell ref="Q395:V395"/>
    <mergeCell ref="A396:K396"/>
    <mergeCell ref="L396:V396"/>
    <mergeCell ref="A397:B397"/>
    <mergeCell ref="C397:D397"/>
    <mergeCell ref="E397:F397"/>
    <mergeCell ref="G397:H397"/>
    <mergeCell ref="I397:J397"/>
    <mergeCell ref="M397:N397"/>
    <mergeCell ref="O397:P397"/>
    <mergeCell ref="Q397:R397"/>
    <mergeCell ref="S397:T397"/>
    <mergeCell ref="U397:V397"/>
    <mergeCell ref="A398:B398"/>
    <mergeCell ref="E398:F398"/>
    <mergeCell ref="G398:H398"/>
    <mergeCell ref="I398:J398"/>
    <mergeCell ref="M398:N398"/>
    <mergeCell ref="O398:P398"/>
    <mergeCell ref="Q398:R398"/>
    <mergeCell ref="S398:T398"/>
    <mergeCell ref="U398:V398"/>
    <mergeCell ref="A399:B399"/>
    <mergeCell ref="E399:F399"/>
    <mergeCell ref="G399:H399"/>
    <mergeCell ref="I399:J399"/>
    <mergeCell ref="M399:N399"/>
    <mergeCell ref="O399:P399"/>
    <mergeCell ref="Q399:R399"/>
    <mergeCell ref="S399:T399"/>
    <mergeCell ref="U399:V399"/>
    <mergeCell ref="A400:B400"/>
    <mergeCell ref="E400:F400"/>
    <mergeCell ref="G400:H400"/>
    <mergeCell ref="I400:J400"/>
    <mergeCell ref="M400:N400"/>
    <mergeCell ref="O400:P400"/>
    <mergeCell ref="Q400:R400"/>
    <mergeCell ref="S400:T400"/>
    <mergeCell ref="U400:V400"/>
    <mergeCell ref="A401:B401"/>
    <mergeCell ref="E401:F401"/>
    <mergeCell ref="G401:H401"/>
    <mergeCell ref="I401:J401"/>
    <mergeCell ref="M401:N401"/>
    <mergeCell ref="O401:P401"/>
    <mergeCell ref="Q401:R401"/>
    <mergeCell ref="S401:T401"/>
    <mergeCell ref="U401:V401"/>
    <mergeCell ref="A402:B402"/>
    <mergeCell ref="C402:D402"/>
    <mergeCell ref="E402:F402"/>
    <mergeCell ref="G402:H402"/>
    <mergeCell ref="I402:J402"/>
    <mergeCell ref="M402:N402"/>
    <mergeCell ref="O402:P402"/>
    <mergeCell ref="Q402:R402"/>
    <mergeCell ref="S402:T402"/>
    <mergeCell ref="U402:V402"/>
    <mergeCell ref="A403:B403"/>
    <mergeCell ref="C403:D403"/>
    <mergeCell ref="E403:F403"/>
    <mergeCell ref="G403:H403"/>
    <mergeCell ref="I403:J403"/>
    <mergeCell ref="M403:N403"/>
    <mergeCell ref="O403:P403"/>
    <mergeCell ref="Q403:R403"/>
    <mergeCell ref="S403:T403"/>
    <mergeCell ref="U403:V403"/>
    <mergeCell ref="A404:B404"/>
    <mergeCell ref="C404:D404"/>
    <mergeCell ref="E404:F404"/>
    <mergeCell ref="G404:H404"/>
    <mergeCell ref="I404:J404"/>
    <mergeCell ref="M404:N404"/>
    <mergeCell ref="O404:P404"/>
    <mergeCell ref="Q404:R404"/>
    <mergeCell ref="S404:T404"/>
    <mergeCell ref="U404:V404"/>
    <mergeCell ref="A405:B405"/>
    <mergeCell ref="C405:D405"/>
    <mergeCell ref="E405:F405"/>
    <mergeCell ref="G405:J405"/>
    <mergeCell ref="M405:N405"/>
    <mergeCell ref="O405:P405"/>
    <mergeCell ref="Q405:R405"/>
    <mergeCell ref="S405:T405"/>
    <mergeCell ref="U405:V405"/>
    <mergeCell ref="A406:B406"/>
    <mergeCell ref="C406:F406"/>
    <mergeCell ref="G406:J406"/>
    <mergeCell ref="K406:L406"/>
    <mergeCell ref="P406:R406"/>
    <mergeCell ref="S406:V406"/>
    <mergeCell ref="P408:R408"/>
    <mergeCell ref="S408:U408"/>
    <mergeCell ref="A407:B407"/>
    <mergeCell ref="C407:D407"/>
    <mergeCell ref="G407:H407"/>
    <mergeCell ref="K407:L407"/>
    <mergeCell ref="M407:O407"/>
    <mergeCell ref="P407:R407"/>
    <mergeCell ref="G409:H409"/>
    <mergeCell ref="K409:L409"/>
    <mergeCell ref="M409:O409"/>
    <mergeCell ref="P409:R409"/>
    <mergeCell ref="S407:U407"/>
    <mergeCell ref="A408:B408"/>
    <mergeCell ref="C408:D408"/>
    <mergeCell ref="G408:H408"/>
    <mergeCell ref="K408:L408"/>
    <mergeCell ref="M408:O408"/>
    <mergeCell ref="S409:U409"/>
    <mergeCell ref="A410:B410"/>
    <mergeCell ref="C410:D410"/>
    <mergeCell ref="G410:H410"/>
    <mergeCell ref="K410:L410"/>
    <mergeCell ref="M410:O410"/>
    <mergeCell ref="P410:R410"/>
    <mergeCell ref="S410:U410"/>
    <mergeCell ref="A409:B409"/>
    <mergeCell ref="C409:D409"/>
    <mergeCell ref="P412:R412"/>
    <mergeCell ref="S412:U412"/>
    <mergeCell ref="A411:B411"/>
    <mergeCell ref="C411:D411"/>
    <mergeCell ref="G411:H411"/>
    <mergeCell ref="K411:L411"/>
    <mergeCell ref="M411:O411"/>
    <mergeCell ref="P411:R411"/>
    <mergeCell ref="G413:H413"/>
    <mergeCell ref="K413:L413"/>
    <mergeCell ref="M413:O413"/>
    <mergeCell ref="P413:R413"/>
    <mergeCell ref="S411:U411"/>
    <mergeCell ref="A412:B412"/>
    <mergeCell ref="C412:D412"/>
    <mergeCell ref="G412:H412"/>
    <mergeCell ref="K412:L412"/>
    <mergeCell ref="M412:O412"/>
    <mergeCell ref="S413:U413"/>
    <mergeCell ref="A414:B414"/>
    <mergeCell ref="C414:D414"/>
    <mergeCell ref="G414:H414"/>
    <mergeCell ref="K414:L414"/>
    <mergeCell ref="M414:O414"/>
    <mergeCell ref="P414:R414"/>
    <mergeCell ref="S414:U414"/>
    <mergeCell ref="A413:B413"/>
    <mergeCell ref="C413:D413"/>
    <mergeCell ref="S416:U416"/>
    <mergeCell ref="A415:B415"/>
    <mergeCell ref="C415:D415"/>
    <mergeCell ref="G415:H415"/>
    <mergeCell ref="K415:L415"/>
    <mergeCell ref="M415:O415"/>
    <mergeCell ref="P415:R415"/>
    <mergeCell ref="A417:B417"/>
    <mergeCell ref="C417:D417"/>
    <mergeCell ref="G417:H417"/>
    <mergeCell ref="S415:U415"/>
    <mergeCell ref="A416:B416"/>
    <mergeCell ref="C416:D416"/>
    <mergeCell ref="G416:H416"/>
    <mergeCell ref="K416:L416"/>
    <mergeCell ref="M416:O416"/>
    <mergeCell ref="P416:R416"/>
    <mergeCell ref="K417:L417"/>
    <mergeCell ref="P419:R419"/>
    <mergeCell ref="S419:U419"/>
    <mergeCell ref="S417:U417"/>
    <mergeCell ref="A418:H418"/>
    <mergeCell ref="I418:J418"/>
    <mergeCell ref="K418:L418"/>
    <mergeCell ref="M418:O418"/>
    <mergeCell ref="P418:R418"/>
    <mergeCell ref="S418:U418"/>
    <mergeCell ref="M420:O420"/>
    <mergeCell ref="P420:R420"/>
    <mergeCell ref="S420:U420"/>
    <mergeCell ref="M419:O419"/>
    <mergeCell ref="M417:O417"/>
    <mergeCell ref="P417:R417"/>
    <mergeCell ref="A419:H419"/>
    <mergeCell ref="I419:J419"/>
    <mergeCell ref="K419:L419"/>
    <mergeCell ref="A421:H421"/>
    <mergeCell ref="I421:J421"/>
    <mergeCell ref="K421:L421"/>
    <mergeCell ref="A420:H420"/>
    <mergeCell ref="I420:J420"/>
    <mergeCell ref="K420:L420"/>
    <mergeCell ref="M421:O421"/>
    <mergeCell ref="P423:R423"/>
    <mergeCell ref="S423:U423"/>
    <mergeCell ref="A422:H422"/>
    <mergeCell ref="I422:J422"/>
    <mergeCell ref="K422:L422"/>
    <mergeCell ref="M422:O422"/>
    <mergeCell ref="P421:R421"/>
    <mergeCell ref="S421:U421"/>
    <mergeCell ref="P422:R422"/>
    <mergeCell ref="S422:U422"/>
    <mergeCell ref="P424:R424"/>
    <mergeCell ref="S424:U424"/>
    <mergeCell ref="C423:H423"/>
    <mergeCell ref="I423:J423"/>
    <mergeCell ref="C424:H424"/>
    <mergeCell ref="I424:J424"/>
    <mergeCell ref="K424:L424"/>
    <mergeCell ref="M424:O424"/>
    <mergeCell ref="K423:L423"/>
    <mergeCell ref="M423:O423"/>
    <mergeCell ref="C425:H425"/>
    <mergeCell ref="I425:J425"/>
    <mergeCell ref="K425:L425"/>
    <mergeCell ref="M425:O425"/>
    <mergeCell ref="P427:R427"/>
    <mergeCell ref="S427:U427"/>
    <mergeCell ref="C426:H426"/>
    <mergeCell ref="I426:J426"/>
    <mergeCell ref="K426:L426"/>
    <mergeCell ref="M426:O426"/>
    <mergeCell ref="P425:R425"/>
    <mergeCell ref="S425:U425"/>
    <mergeCell ref="P426:R426"/>
    <mergeCell ref="S426:U426"/>
    <mergeCell ref="P428:R428"/>
    <mergeCell ref="S428:U428"/>
    <mergeCell ref="C427:H427"/>
    <mergeCell ref="I427:J427"/>
    <mergeCell ref="C428:H428"/>
    <mergeCell ref="I428:J428"/>
    <mergeCell ref="K428:L428"/>
    <mergeCell ref="M428:O428"/>
    <mergeCell ref="K427:L427"/>
    <mergeCell ref="M427:O427"/>
    <mergeCell ref="C429:H429"/>
    <mergeCell ref="I429:J429"/>
    <mergeCell ref="K429:L429"/>
    <mergeCell ref="M429:O429"/>
    <mergeCell ref="A430:H430"/>
    <mergeCell ref="I430:J430"/>
    <mergeCell ref="K430:L430"/>
    <mergeCell ref="M430:O430"/>
    <mergeCell ref="P429:R429"/>
    <mergeCell ref="S429:U429"/>
    <mergeCell ref="P430:R430"/>
    <mergeCell ref="S430:U430"/>
    <mergeCell ref="M435:O435"/>
    <mergeCell ref="P434:R434"/>
    <mergeCell ref="S434:U434"/>
    <mergeCell ref="I433:J433"/>
    <mergeCell ref="K433:L433"/>
    <mergeCell ref="P435:R435"/>
    <mergeCell ref="S435:U435"/>
    <mergeCell ref="M433:O433"/>
    <mergeCell ref="P433:R433"/>
    <mergeCell ref="S433:U433"/>
    <mergeCell ref="K435:L435"/>
    <mergeCell ref="K281:V281"/>
    <mergeCell ref="C277:S277"/>
    <mergeCell ref="A280:E280"/>
    <mergeCell ref="F280:I280"/>
    <mergeCell ref="J280:N280"/>
    <mergeCell ref="P280:V280"/>
    <mergeCell ref="M438:P438"/>
    <mergeCell ref="Q438:V438"/>
    <mergeCell ref="I446:J446"/>
    <mergeCell ref="A434:H434"/>
    <mergeCell ref="I434:J434"/>
    <mergeCell ref="K434:L434"/>
    <mergeCell ref="M434:O434"/>
    <mergeCell ref="F446:H446"/>
    <mergeCell ref="A445:E445"/>
    <mergeCell ref="F445:I445"/>
    <mergeCell ref="I436:J436"/>
    <mergeCell ref="O436:P436"/>
    <mergeCell ref="A281:E281"/>
    <mergeCell ref="P500:V500"/>
    <mergeCell ref="B439:V439"/>
    <mergeCell ref="A437:F437"/>
    <mergeCell ref="G437:V437"/>
    <mergeCell ref="A438:F438"/>
    <mergeCell ref="G438:L438"/>
    <mergeCell ref="S480:U480"/>
    <mergeCell ref="A555:E555"/>
    <mergeCell ref="F555:I555"/>
    <mergeCell ref="J555:N555"/>
    <mergeCell ref="P555:V555"/>
    <mergeCell ref="A556:E556"/>
    <mergeCell ref="F556:H556"/>
    <mergeCell ref="I556:J556"/>
    <mergeCell ref="K556:V556"/>
    <mergeCell ref="A557:E557"/>
    <mergeCell ref="I557:J557"/>
    <mergeCell ref="K557:L557"/>
    <mergeCell ref="P557:V557"/>
    <mergeCell ref="A558:E558"/>
    <mergeCell ref="F558:I558"/>
    <mergeCell ref="K558:O558"/>
    <mergeCell ref="P558:U558"/>
    <mergeCell ref="A559:E559"/>
    <mergeCell ref="F559:N559"/>
    <mergeCell ref="O559:Q559"/>
    <mergeCell ref="R559:V559"/>
    <mergeCell ref="A560:E560"/>
    <mergeCell ref="F560:J560"/>
    <mergeCell ref="K560:P560"/>
    <mergeCell ref="Q560:V560"/>
    <mergeCell ref="A561:K561"/>
    <mergeCell ref="L561:V561"/>
    <mergeCell ref="A562:B562"/>
    <mergeCell ref="C562:D562"/>
    <mergeCell ref="E562:F562"/>
    <mergeCell ref="G562:H562"/>
    <mergeCell ref="I562:J562"/>
    <mergeCell ref="M562:N562"/>
    <mergeCell ref="O562:P562"/>
    <mergeCell ref="Q562:R562"/>
    <mergeCell ref="S562:T562"/>
    <mergeCell ref="U562:V562"/>
    <mergeCell ref="A563:B563"/>
    <mergeCell ref="E563:F563"/>
    <mergeCell ref="G563:H563"/>
    <mergeCell ref="I563:J563"/>
    <mergeCell ref="M563:N563"/>
    <mergeCell ref="O563:P563"/>
    <mergeCell ref="Q563:R563"/>
    <mergeCell ref="S563:T563"/>
    <mergeCell ref="U563:V563"/>
    <mergeCell ref="A564:B564"/>
    <mergeCell ref="E564:F564"/>
    <mergeCell ref="G564:H564"/>
    <mergeCell ref="I564:J564"/>
    <mergeCell ref="M564:N564"/>
    <mergeCell ref="O564:P564"/>
    <mergeCell ref="Q564:R564"/>
    <mergeCell ref="S564:T564"/>
    <mergeCell ref="U564:V564"/>
    <mergeCell ref="A565:B565"/>
    <mergeCell ref="E565:F565"/>
    <mergeCell ref="G565:H565"/>
    <mergeCell ref="I565:J565"/>
    <mergeCell ref="M565:N565"/>
    <mergeCell ref="O565:P565"/>
    <mergeCell ref="Q565:R565"/>
    <mergeCell ref="S565:T565"/>
    <mergeCell ref="U565:V565"/>
    <mergeCell ref="A566:B566"/>
    <mergeCell ref="E566:F566"/>
    <mergeCell ref="G566:H566"/>
    <mergeCell ref="I566:J566"/>
    <mergeCell ref="M566:N566"/>
    <mergeCell ref="O566:P566"/>
    <mergeCell ref="Q566:R566"/>
    <mergeCell ref="S566:T566"/>
    <mergeCell ref="U566:V566"/>
    <mergeCell ref="A567:B567"/>
    <mergeCell ref="C567:D567"/>
    <mergeCell ref="E567:F567"/>
    <mergeCell ref="G567:H567"/>
    <mergeCell ref="I567:J567"/>
    <mergeCell ref="M567:N567"/>
    <mergeCell ref="O567:P567"/>
    <mergeCell ref="Q567:R567"/>
    <mergeCell ref="S567:T567"/>
    <mergeCell ref="U567:V567"/>
    <mergeCell ref="A568:B568"/>
    <mergeCell ref="C568:D568"/>
    <mergeCell ref="E568:F568"/>
    <mergeCell ref="G568:H568"/>
    <mergeCell ref="I568:J568"/>
    <mergeCell ref="M568:N568"/>
    <mergeCell ref="O568:P568"/>
    <mergeCell ref="Q568:R568"/>
    <mergeCell ref="S568:T568"/>
    <mergeCell ref="U568:V568"/>
    <mergeCell ref="A569:B569"/>
    <mergeCell ref="C569:D569"/>
    <mergeCell ref="E569:F569"/>
    <mergeCell ref="G569:H569"/>
    <mergeCell ref="I569:J569"/>
    <mergeCell ref="M569:N569"/>
    <mergeCell ref="O569:P569"/>
    <mergeCell ref="Q569:R569"/>
    <mergeCell ref="S569:T569"/>
    <mergeCell ref="U569:V569"/>
    <mergeCell ref="A570:B570"/>
    <mergeCell ref="C570:D570"/>
    <mergeCell ref="E570:F570"/>
    <mergeCell ref="G570:J570"/>
    <mergeCell ref="M570:N570"/>
    <mergeCell ref="O570:P570"/>
    <mergeCell ref="Q570:R570"/>
    <mergeCell ref="S570:T570"/>
    <mergeCell ref="U570:V570"/>
    <mergeCell ref="A571:B571"/>
    <mergeCell ref="C571:F571"/>
    <mergeCell ref="G571:J571"/>
    <mergeCell ref="K571:L571"/>
    <mergeCell ref="P571:R571"/>
    <mergeCell ref="S571:V571"/>
    <mergeCell ref="P573:R573"/>
    <mergeCell ref="S573:U573"/>
    <mergeCell ref="A572:B572"/>
    <mergeCell ref="C572:D572"/>
    <mergeCell ref="G572:H572"/>
    <mergeCell ref="K572:L572"/>
    <mergeCell ref="M572:O572"/>
    <mergeCell ref="P572:R572"/>
    <mergeCell ref="G574:H574"/>
    <mergeCell ref="K574:L574"/>
    <mergeCell ref="M574:O574"/>
    <mergeCell ref="P574:R574"/>
    <mergeCell ref="S572:U572"/>
    <mergeCell ref="A573:B573"/>
    <mergeCell ref="C573:D573"/>
    <mergeCell ref="G573:H573"/>
    <mergeCell ref="K573:L573"/>
    <mergeCell ref="M573:O573"/>
    <mergeCell ref="S574:U574"/>
    <mergeCell ref="A575:B575"/>
    <mergeCell ref="C575:D575"/>
    <mergeCell ref="G575:H575"/>
    <mergeCell ref="K575:L575"/>
    <mergeCell ref="M575:O575"/>
    <mergeCell ref="P575:R575"/>
    <mergeCell ref="S575:U575"/>
    <mergeCell ref="A574:B574"/>
    <mergeCell ref="C574:D574"/>
    <mergeCell ref="P577:R577"/>
    <mergeCell ref="S577:U577"/>
    <mergeCell ref="A576:B576"/>
    <mergeCell ref="C576:D576"/>
    <mergeCell ref="G576:H576"/>
    <mergeCell ref="K576:L576"/>
    <mergeCell ref="M576:O576"/>
    <mergeCell ref="P576:R576"/>
    <mergeCell ref="G578:H578"/>
    <mergeCell ref="K578:L578"/>
    <mergeCell ref="M578:O578"/>
    <mergeCell ref="P578:R578"/>
    <mergeCell ref="S576:U576"/>
    <mergeCell ref="A577:B577"/>
    <mergeCell ref="C577:D577"/>
    <mergeCell ref="G577:H577"/>
    <mergeCell ref="K577:L577"/>
    <mergeCell ref="M577:O577"/>
    <mergeCell ref="S578:U578"/>
    <mergeCell ref="A579:B579"/>
    <mergeCell ref="C579:D579"/>
    <mergeCell ref="G579:H579"/>
    <mergeCell ref="K579:L579"/>
    <mergeCell ref="M579:O579"/>
    <mergeCell ref="P579:R579"/>
    <mergeCell ref="S579:U579"/>
    <mergeCell ref="A578:B578"/>
    <mergeCell ref="C578:D578"/>
    <mergeCell ref="S581:U581"/>
    <mergeCell ref="A580:B580"/>
    <mergeCell ref="C580:D580"/>
    <mergeCell ref="G580:H580"/>
    <mergeCell ref="K580:L580"/>
    <mergeCell ref="M580:O580"/>
    <mergeCell ref="P580:R580"/>
    <mergeCell ref="C582:D582"/>
    <mergeCell ref="G582:H582"/>
    <mergeCell ref="S583:V583"/>
    <mergeCell ref="S580:U580"/>
    <mergeCell ref="A581:B581"/>
    <mergeCell ref="C581:D581"/>
    <mergeCell ref="G581:H581"/>
    <mergeCell ref="K581:L581"/>
    <mergeCell ref="M581:O581"/>
    <mergeCell ref="P581:R581"/>
    <mergeCell ref="K582:L582"/>
    <mergeCell ref="P584:R584"/>
    <mergeCell ref="S584:U584"/>
    <mergeCell ref="S582:U582"/>
    <mergeCell ref="A583:H583"/>
    <mergeCell ref="I583:J583"/>
    <mergeCell ref="K583:L583"/>
    <mergeCell ref="M583:O583"/>
    <mergeCell ref="P583:R583"/>
    <mergeCell ref="A582:B582"/>
    <mergeCell ref="M585:O585"/>
    <mergeCell ref="P585:R585"/>
    <mergeCell ref="S585:U585"/>
    <mergeCell ref="M584:O584"/>
    <mergeCell ref="M582:O582"/>
    <mergeCell ref="P582:R582"/>
    <mergeCell ref="A584:H584"/>
    <mergeCell ref="I584:J584"/>
    <mergeCell ref="K584:L584"/>
    <mergeCell ref="A586:H586"/>
    <mergeCell ref="I586:J586"/>
    <mergeCell ref="K586:L586"/>
    <mergeCell ref="A585:H585"/>
    <mergeCell ref="I585:J585"/>
    <mergeCell ref="K585:L585"/>
    <mergeCell ref="M586:O586"/>
    <mergeCell ref="P588:R588"/>
    <mergeCell ref="S588:U588"/>
    <mergeCell ref="A587:H587"/>
    <mergeCell ref="I587:J587"/>
    <mergeCell ref="K587:L587"/>
    <mergeCell ref="M587:O587"/>
    <mergeCell ref="P586:R586"/>
    <mergeCell ref="S586:U586"/>
    <mergeCell ref="P587:R587"/>
    <mergeCell ref="S587:U587"/>
    <mergeCell ref="P589:R589"/>
    <mergeCell ref="S589:U589"/>
    <mergeCell ref="C588:H588"/>
    <mergeCell ref="I588:J588"/>
    <mergeCell ref="C589:H589"/>
    <mergeCell ref="I589:J589"/>
    <mergeCell ref="K589:L589"/>
    <mergeCell ref="M589:O589"/>
    <mergeCell ref="K588:L588"/>
    <mergeCell ref="M588:O588"/>
    <mergeCell ref="C590:H590"/>
    <mergeCell ref="I590:J590"/>
    <mergeCell ref="K590:L590"/>
    <mergeCell ref="M590:O590"/>
    <mergeCell ref="P592:R592"/>
    <mergeCell ref="S592:U592"/>
    <mergeCell ref="C591:H591"/>
    <mergeCell ref="I591:J591"/>
    <mergeCell ref="K591:L591"/>
    <mergeCell ref="M591:O591"/>
    <mergeCell ref="P590:R590"/>
    <mergeCell ref="S590:U590"/>
    <mergeCell ref="P591:R591"/>
    <mergeCell ref="S591:U591"/>
    <mergeCell ref="P593:R593"/>
    <mergeCell ref="S593:U593"/>
    <mergeCell ref="C592:H592"/>
    <mergeCell ref="I592:J592"/>
    <mergeCell ref="C593:H593"/>
    <mergeCell ref="I593:J593"/>
    <mergeCell ref="K593:L593"/>
    <mergeCell ref="M593:O593"/>
    <mergeCell ref="K592:L592"/>
    <mergeCell ref="M592:O592"/>
    <mergeCell ref="C594:H594"/>
    <mergeCell ref="I594:J594"/>
    <mergeCell ref="K594:L594"/>
    <mergeCell ref="M594:O594"/>
    <mergeCell ref="A595:H595"/>
    <mergeCell ref="I595:J595"/>
    <mergeCell ref="K595:L595"/>
    <mergeCell ref="M595:O595"/>
    <mergeCell ref="P594:R594"/>
    <mergeCell ref="S594:U594"/>
    <mergeCell ref="P595:R595"/>
    <mergeCell ref="S595:U595"/>
    <mergeCell ref="M596:O596"/>
    <mergeCell ref="P596:R596"/>
    <mergeCell ref="S596:U596"/>
    <mergeCell ref="M600:O600"/>
    <mergeCell ref="P599:R599"/>
    <mergeCell ref="S599:U599"/>
    <mergeCell ref="P600:R600"/>
    <mergeCell ref="S600:U600"/>
    <mergeCell ref="M597:O597"/>
    <mergeCell ref="P597:R597"/>
    <mergeCell ref="S597:U597"/>
    <mergeCell ref="A599:H599"/>
    <mergeCell ref="I599:J599"/>
    <mergeCell ref="K599:L599"/>
    <mergeCell ref="M599:O599"/>
    <mergeCell ref="A601:F601"/>
    <mergeCell ref="A600:H600"/>
    <mergeCell ref="I600:J600"/>
    <mergeCell ref="K600:L600"/>
    <mergeCell ref="I601:J601"/>
    <mergeCell ref="O601:P601"/>
    <mergeCell ref="B604:V604"/>
    <mergeCell ref="A602:F602"/>
    <mergeCell ref="G602:V602"/>
    <mergeCell ref="A603:F603"/>
    <mergeCell ref="G603:L603"/>
    <mergeCell ref="M603:P603"/>
    <mergeCell ref="Q603:V603"/>
    <mergeCell ref="S481:U481"/>
    <mergeCell ref="S482:U482"/>
    <mergeCell ref="S483:U483"/>
    <mergeCell ref="S318:U318"/>
    <mergeCell ref="S376:U376"/>
    <mergeCell ref="C442:S442"/>
    <mergeCell ref="A436:F436"/>
    <mergeCell ref="A435:H435"/>
    <mergeCell ref="I435:J435"/>
    <mergeCell ref="P377:R377"/>
    <mergeCell ref="S377:U377"/>
    <mergeCell ref="P374:R374"/>
    <mergeCell ref="S374:U374"/>
    <mergeCell ref="P375:R375"/>
    <mergeCell ref="S375:U375"/>
    <mergeCell ref="P376:R376"/>
    <mergeCell ref="S315:U315"/>
    <mergeCell ref="S316:U316"/>
    <mergeCell ref="S317:U317"/>
    <mergeCell ref="S287:T287"/>
    <mergeCell ref="U287:V287"/>
    <mergeCell ref="U288:V288"/>
    <mergeCell ref="U289:V289"/>
    <mergeCell ref="S308:V308"/>
    <mergeCell ref="S309:U309"/>
    <mergeCell ref="S310:U310"/>
    <mergeCell ref="M266:O266"/>
    <mergeCell ref="M267:O267"/>
    <mergeCell ref="S266:U266"/>
    <mergeCell ref="S267:U267"/>
    <mergeCell ref="I267:J267"/>
    <mergeCell ref="K267:L267"/>
    <mergeCell ref="I266:J266"/>
    <mergeCell ref="K266:L266"/>
    <mergeCell ref="I546:J546"/>
    <mergeCell ref="C497:S497"/>
    <mergeCell ref="A500:E500"/>
    <mergeCell ref="F500:I500"/>
    <mergeCell ref="J500:N500"/>
    <mergeCell ref="S535:U535"/>
    <mergeCell ref="S536:U536"/>
    <mergeCell ref="S537:U537"/>
    <mergeCell ref="S538:U538"/>
    <mergeCell ref="A501:E501"/>
    <mergeCell ref="S151:U151"/>
    <mergeCell ref="S152:U152"/>
    <mergeCell ref="P379:R379"/>
    <mergeCell ref="K376:L376"/>
    <mergeCell ref="I106:J106"/>
    <mergeCell ref="I51:J51"/>
    <mergeCell ref="I216:J216"/>
    <mergeCell ref="B109:V109"/>
    <mergeCell ref="B54:V54"/>
    <mergeCell ref="S89:U89"/>
    <mergeCell ref="S143:V143"/>
    <mergeCell ref="S150:U150"/>
    <mergeCell ref="S146:U146"/>
    <mergeCell ref="S142:U142"/>
    <mergeCell ref="S140:U140"/>
    <mergeCell ref="S141:U141"/>
    <mergeCell ref="S145:U145"/>
    <mergeCell ref="S144:U144"/>
    <mergeCell ref="S149:U149"/>
    <mergeCell ref="S147:U147"/>
    <mergeCell ref="G163:L163"/>
    <mergeCell ref="S40:U40"/>
    <mergeCell ref="S41:U41"/>
    <mergeCell ref="S42:U42"/>
    <mergeCell ref="S43:U43"/>
    <mergeCell ref="C48:H48"/>
    <mergeCell ref="C103:H103"/>
    <mergeCell ref="S153:U153"/>
    <mergeCell ref="I161:J161"/>
    <mergeCell ref="S98:U98"/>
    <mergeCell ref="B549:V549"/>
    <mergeCell ref="B494:V494"/>
    <mergeCell ref="B329:V329"/>
    <mergeCell ref="B219:V219"/>
    <mergeCell ref="B164:V164"/>
    <mergeCell ref="I171:J171"/>
    <mergeCell ref="K171:V171"/>
    <mergeCell ref="A171:E171"/>
    <mergeCell ref="F171:H171"/>
    <mergeCell ref="I491:J491"/>
    <mergeCell ref="I271:J271"/>
    <mergeCell ref="C157:H157"/>
    <mergeCell ref="I157:J157"/>
    <mergeCell ref="M163:P163"/>
    <mergeCell ref="Q163:V163"/>
    <mergeCell ref="S205:U205"/>
    <mergeCell ref="S206:U206"/>
    <mergeCell ref="S207:U207"/>
    <mergeCell ref="S208:U208"/>
    <mergeCell ref="A163:F163"/>
  </mergeCells>
  <printOptions/>
  <pageMargins left="0.7874015748031497" right="0.7874015748031497" top="0.984251968503937" bottom="0.3937007874015748" header="0.5118110236220472" footer="0"/>
  <pageSetup horizontalDpi="600" verticalDpi="600" orientation="portrait" paperSize="9" scale="66" r:id="rId2"/>
  <headerFooter alignWithMargins="0">
    <oddFooter>&amp;C－１５－</oddFooter>
  </headerFooter>
  <rowBreaks count="10" manualBreakCount="10">
    <brk id="55" max="21" man="1"/>
    <brk id="110" max="21" man="1"/>
    <brk id="165" max="21" man="1"/>
    <brk id="220" max="21" man="1"/>
    <brk id="275" max="21" man="1"/>
    <brk id="330" max="21" man="1"/>
    <brk id="385" max="21" man="1"/>
    <brk id="440" max="21" man="1"/>
    <brk id="495" max="21" man="1"/>
    <brk id="550" max="21" man="1"/>
  </rowBreaks>
  <drawing r:id="rId1"/>
</worksheet>
</file>

<file path=xl/worksheets/sheet16.xml><?xml version="1.0" encoding="utf-8"?>
<worksheet xmlns="http://schemas.openxmlformats.org/spreadsheetml/2006/main" xmlns:r="http://schemas.openxmlformats.org/officeDocument/2006/relationships">
  <dimension ref="A1:V329"/>
  <sheetViews>
    <sheetView zoomScaleSheetLayoutView="75" zoomScalePageLayoutView="0" workbookViewId="0" topLeftCell="A1">
      <selection activeCell="A1" sqref="A1"/>
    </sheetView>
  </sheetViews>
  <sheetFormatPr defaultColWidth="9.00390625" defaultRowHeight="13.5"/>
  <cols>
    <col min="1" max="1" width="3.375" style="163" customWidth="1"/>
    <col min="2" max="2" width="3.125" style="163" customWidth="1"/>
    <col min="3" max="3" width="8.75390625" style="163" customWidth="1"/>
    <col min="4" max="4" width="2.375" style="163" customWidth="1"/>
    <col min="5" max="5" width="2.50390625" style="163" customWidth="1"/>
    <col min="6" max="6" width="8.25390625" style="163" customWidth="1"/>
    <col min="7" max="7" width="2.25390625" style="163" customWidth="1"/>
    <col min="8" max="8" width="4.50390625" style="163" customWidth="1"/>
    <col min="9" max="9" width="6.75390625" style="163" customWidth="1"/>
    <col min="10" max="10" width="4.625" style="163" customWidth="1"/>
    <col min="11" max="11" width="11.375" style="163" customWidth="1"/>
    <col min="12" max="12" width="8.125" style="163" customWidth="1"/>
    <col min="13" max="13" width="7.25390625" style="163" customWidth="1"/>
    <col min="14" max="14" width="3.50390625" style="163" customWidth="1"/>
    <col min="15" max="15" width="8.50390625" style="163" customWidth="1"/>
    <col min="16" max="16" width="3.75390625" style="163" customWidth="1"/>
    <col min="17" max="17" width="6.875" style="163" customWidth="1"/>
    <col min="18" max="18" width="7.00390625" style="163" customWidth="1"/>
    <col min="19" max="19" width="7.625" style="163" customWidth="1"/>
    <col min="20" max="20" width="3.50390625" style="163" customWidth="1"/>
    <col min="21" max="21" width="6.75390625" style="163" customWidth="1"/>
    <col min="22" max="22" width="6.875" style="163" customWidth="1"/>
    <col min="23" max="16384" width="9.00390625" style="163" customWidth="1"/>
  </cols>
  <sheetData>
    <row r="1" ht="13.5">
      <c r="T1" t="s">
        <v>485</v>
      </c>
    </row>
    <row r="2" spans="3:22" ht="18.75">
      <c r="C2" s="1116" t="s">
        <v>486</v>
      </c>
      <c r="D2" s="1172"/>
      <c r="E2" s="1172"/>
      <c r="F2" s="1172"/>
      <c r="G2" s="1172"/>
      <c r="H2" s="1172"/>
      <c r="I2" s="1172"/>
      <c r="J2" s="1172"/>
      <c r="K2" s="1172"/>
      <c r="L2" s="1172"/>
      <c r="M2" s="1172"/>
      <c r="N2" s="1172"/>
      <c r="O2" s="1172"/>
      <c r="P2" s="1172"/>
      <c r="Q2" s="1172"/>
      <c r="R2" s="1172"/>
      <c r="S2" s="1172"/>
      <c r="T2" s="117"/>
      <c r="U2" s="117"/>
      <c r="V2" s="117"/>
    </row>
    <row r="3" spans="3:22" ht="18.75">
      <c r="C3" s="87"/>
      <c r="D3" s="88"/>
      <c r="E3" s="88"/>
      <c r="F3" s="88"/>
      <c r="G3" s="88"/>
      <c r="H3" s="88"/>
      <c r="I3" s="88"/>
      <c r="J3" s="88"/>
      <c r="K3" s="88"/>
      <c r="L3" s="88"/>
      <c r="M3" s="88"/>
      <c r="N3" s="88"/>
      <c r="O3" s="88"/>
      <c r="P3" s="88"/>
      <c r="Q3" s="88"/>
      <c r="R3" s="88"/>
      <c r="S3" s="88"/>
      <c r="T3" s="117"/>
      <c r="U3" s="117"/>
      <c r="V3" s="117"/>
    </row>
    <row r="4" ht="21.75" customHeight="1"/>
    <row r="5" spans="1:22" ht="21.75" customHeight="1" thickBot="1">
      <c r="A5" s="1228"/>
      <c r="B5" s="1228"/>
      <c r="C5" s="1228"/>
      <c r="D5" s="1228"/>
      <c r="E5" s="1228"/>
      <c r="F5" s="1229"/>
      <c r="G5" s="1229"/>
      <c r="H5" s="1229"/>
      <c r="I5" s="1229"/>
      <c r="J5" s="1228"/>
      <c r="K5" s="1228"/>
      <c r="L5" s="1228"/>
      <c r="M5" s="1228"/>
      <c r="N5" s="1228"/>
      <c r="O5" s="168"/>
      <c r="P5" s="1228"/>
      <c r="Q5" s="1228"/>
      <c r="R5" s="1228"/>
      <c r="S5" s="1228"/>
      <c r="T5" s="1228"/>
      <c r="U5" s="1228"/>
      <c r="V5" s="1228"/>
    </row>
    <row r="6" spans="1:22" ht="21.75" customHeight="1" thickBot="1">
      <c r="A6" s="1230" t="s">
        <v>825</v>
      </c>
      <c r="B6" s="1231"/>
      <c r="C6" s="1231"/>
      <c r="D6" s="1231"/>
      <c r="E6" s="1232"/>
      <c r="F6" s="1219" t="str">
        <f>'基本事項記入ｼｰﾄ'!$C$29</f>
        <v>**</v>
      </c>
      <c r="G6" s="1220"/>
      <c r="H6" s="1235"/>
      <c r="I6" s="1219" t="s">
        <v>975</v>
      </c>
      <c r="J6" s="1235"/>
      <c r="K6" s="1219" t="str">
        <f>'基本事項記入ｼｰﾄ'!$C$11</f>
        <v>△△　△△</v>
      </c>
      <c r="L6" s="1220"/>
      <c r="M6" s="1220"/>
      <c r="N6" s="1220"/>
      <c r="O6" s="1220"/>
      <c r="P6" s="1220"/>
      <c r="Q6" s="1220"/>
      <c r="R6" s="1220"/>
      <c r="S6" s="1220"/>
      <c r="T6" s="1220"/>
      <c r="U6" s="1220"/>
      <c r="V6" s="1235"/>
    </row>
    <row r="7" spans="1:22" ht="21.75" customHeight="1">
      <c r="A7" s="1250" t="s">
        <v>976</v>
      </c>
      <c r="B7" s="1241"/>
      <c r="C7" s="1241"/>
      <c r="D7" s="1241"/>
      <c r="E7" s="1241"/>
      <c r="F7" s="170"/>
      <c r="G7" s="171" t="s">
        <v>977</v>
      </c>
      <c r="H7" s="531" t="str">
        <f>'基本事項記入ｼｰﾄ'!$C$34</f>
        <v>**</v>
      </c>
      <c r="I7" s="1241" t="s">
        <v>822</v>
      </c>
      <c r="J7" s="1241"/>
      <c r="K7" s="1242" t="s">
        <v>1168</v>
      </c>
      <c r="L7" s="1243"/>
      <c r="M7" s="169"/>
      <c r="N7" s="172" t="s">
        <v>978</v>
      </c>
      <c r="O7" s="173"/>
      <c r="P7" s="1242" t="s">
        <v>1018</v>
      </c>
      <c r="Q7" s="1248"/>
      <c r="R7" s="1248"/>
      <c r="S7" s="1248"/>
      <c r="T7" s="1248"/>
      <c r="U7" s="1248"/>
      <c r="V7" s="1249"/>
    </row>
    <row r="8" spans="1:22" ht="21.75" customHeight="1">
      <c r="A8" s="1212" t="s">
        <v>979</v>
      </c>
      <c r="B8" s="1209"/>
      <c r="C8" s="1209"/>
      <c r="D8" s="1209"/>
      <c r="E8" s="1209"/>
      <c r="F8" s="1209"/>
      <c r="G8" s="1209"/>
      <c r="H8" s="1209"/>
      <c r="I8" s="1213"/>
      <c r="J8" s="174" t="s">
        <v>980</v>
      </c>
      <c r="K8" s="1191" t="s">
        <v>981</v>
      </c>
      <c r="L8" s="1191"/>
      <c r="M8" s="1191"/>
      <c r="N8" s="1191"/>
      <c r="O8" s="1191"/>
      <c r="P8" s="1209"/>
      <c r="Q8" s="1209"/>
      <c r="R8" s="1209"/>
      <c r="S8" s="1209"/>
      <c r="T8" s="1209"/>
      <c r="U8" s="1213"/>
      <c r="V8" s="175" t="s">
        <v>982</v>
      </c>
    </row>
    <row r="9" spans="1:22" ht="21.75" customHeight="1">
      <c r="A9" s="1673" t="s">
        <v>983</v>
      </c>
      <c r="B9" s="1674"/>
      <c r="C9" s="1674"/>
      <c r="D9" s="1674"/>
      <c r="E9" s="1674"/>
      <c r="F9" s="1675"/>
      <c r="G9" s="1676"/>
      <c r="H9" s="1676"/>
      <c r="I9" s="1676"/>
      <c r="J9" s="1676"/>
      <c r="K9" s="1676"/>
      <c r="L9" s="1676"/>
      <c r="M9" s="1676"/>
      <c r="N9" s="1677"/>
      <c r="O9" s="1675" t="s">
        <v>984</v>
      </c>
      <c r="P9" s="1678"/>
      <c r="Q9" s="1679"/>
      <c r="R9" s="1680"/>
      <c r="S9" s="1678"/>
      <c r="T9" s="1678"/>
      <c r="U9" s="1678"/>
      <c r="V9" s="1681"/>
    </row>
    <row r="10" spans="1:22" ht="21.75" customHeight="1" thickBot="1">
      <c r="A10" s="1682" t="s">
        <v>487</v>
      </c>
      <c r="B10" s="1683"/>
      <c r="C10" s="1683"/>
      <c r="D10" s="1683"/>
      <c r="E10" s="1683"/>
      <c r="F10" s="1684" t="s">
        <v>488</v>
      </c>
      <c r="G10" s="1685"/>
      <c r="H10" s="1685"/>
      <c r="I10" s="1685"/>
      <c r="J10" s="1685"/>
      <c r="K10" s="1686" t="s">
        <v>489</v>
      </c>
      <c r="L10" s="1686"/>
      <c r="M10" s="1511"/>
      <c r="N10" s="1511"/>
      <c r="O10" s="1511"/>
      <c r="P10" s="1511"/>
      <c r="Q10" s="1687" t="s">
        <v>490</v>
      </c>
      <c r="R10" s="1687"/>
      <c r="S10" s="1687"/>
      <c r="T10" s="1687"/>
      <c r="U10" s="1687"/>
      <c r="V10" s="1688"/>
    </row>
    <row r="11" spans="1:22" ht="21.75" customHeight="1" thickTop="1">
      <c r="A11" s="1672" t="s">
        <v>491</v>
      </c>
      <c r="B11" s="786"/>
      <c r="C11" s="786"/>
      <c r="D11" s="786"/>
      <c r="E11" s="786"/>
      <c r="F11" s="786"/>
      <c r="G11" s="786"/>
      <c r="H11" s="786"/>
      <c r="I11" s="786"/>
      <c r="J11" s="786"/>
      <c r="K11" s="787"/>
      <c r="L11" s="1429" t="s">
        <v>986</v>
      </c>
      <c r="M11" s="786"/>
      <c r="N11" s="786"/>
      <c r="O11" s="786"/>
      <c r="P11" s="786"/>
      <c r="Q11" s="786"/>
      <c r="R11" s="786"/>
      <c r="S11" s="786"/>
      <c r="T11" s="786"/>
      <c r="U11" s="786"/>
      <c r="V11" s="1430"/>
    </row>
    <row r="12" spans="1:22" ht="21.75" customHeight="1">
      <c r="A12" s="1557" t="s">
        <v>991</v>
      </c>
      <c r="B12" s="741"/>
      <c r="C12" s="1312" t="s">
        <v>987</v>
      </c>
      <c r="D12" s="741"/>
      <c r="E12" s="1209" t="s">
        <v>492</v>
      </c>
      <c r="F12" s="1213"/>
      <c r="G12" s="1206" t="s">
        <v>991</v>
      </c>
      <c r="H12" s="741"/>
      <c r="I12" s="1312" t="s">
        <v>987</v>
      </c>
      <c r="J12" s="741"/>
      <c r="K12" s="194" t="s">
        <v>492</v>
      </c>
      <c r="L12" s="195" t="s">
        <v>991</v>
      </c>
      <c r="M12" s="1206" t="s">
        <v>492</v>
      </c>
      <c r="N12" s="1207"/>
      <c r="O12" s="1206" t="s">
        <v>493</v>
      </c>
      <c r="P12" s="1207"/>
      <c r="Q12" s="1206" t="s">
        <v>991</v>
      </c>
      <c r="R12" s="741"/>
      <c r="S12" s="1312" t="s">
        <v>492</v>
      </c>
      <c r="T12" s="741"/>
      <c r="U12" s="1206" t="s">
        <v>493</v>
      </c>
      <c r="V12" s="1631"/>
    </row>
    <row r="13" spans="1:22" ht="21.75" customHeight="1">
      <c r="A13" s="1671"/>
      <c r="B13" s="1635"/>
      <c r="C13" s="520" t="s">
        <v>994</v>
      </c>
      <c r="D13" s="519"/>
      <c r="E13" s="1448"/>
      <c r="F13" s="1448"/>
      <c r="G13" s="1217" t="s">
        <v>494</v>
      </c>
      <c r="H13" s="1218"/>
      <c r="I13" s="1213" t="s">
        <v>999</v>
      </c>
      <c r="J13" s="1208"/>
      <c r="K13" s="462"/>
      <c r="L13" s="147" t="s">
        <v>1112</v>
      </c>
      <c r="M13" s="1324"/>
      <c r="N13" s="1325"/>
      <c r="O13" s="1206"/>
      <c r="P13" s="1207"/>
      <c r="Q13" s="1206"/>
      <c r="R13" s="741"/>
      <c r="S13" s="1312"/>
      <c r="T13" s="741"/>
      <c r="U13" s="1206"/>
      <c r="V13" s="1631"/>
    </row>
    <row r="14" spans="1:22" ht="21.75" customHeight="1">
      <c r="A14" s="1266" t="s">
        <v>494</v>
      </c>
      <c r="B14" s="863"/>
      <c r="C14" s="520" t="s">
        <v>996</v>
      </c>
      <c r="D14" s="519"/>
      <c r="E14" s="1448"/>
      <c r="F14" s="1268"/>
      <c r="G14" s="1575" t="s">
        <v>495</v>
      </c>
      <c r="H14" s="1267"/>
      <c r="I14" s="1269" t="s">
        <v>655</v>
      </c>
      <c r="J14" s="1208"/>
      <c r="K14" s="462" t="s">
        <v>655</v>
      </c>
      <c r="L14" s="147" t="s">
        <v>496</v>
      </c>
      <c r="M14" s="1324"/>
      <c r="N14" s="1325"/>
      <c r="O14" s="1660"/>
      <c r="P14" s="1662"/>
      <c r="Q14" s="1206"/>
      <c r="R14" s="741"/>
      <c r="S14" s="1312"/>
      <c r="T14" s="741"/>
      <c r="U14" s="1206"/>
      <c r="V14" s="1631"/>
    </row>
    <row r="15" spans="1:22" ht="21.75" customHeight="1">
      <c r="A15" s="1266"/>
      <c r="B15" s="863"/>
      <c r="C15" s="520" t="s">
        <v>997</v>
      </c>
      <c r="D15" s="519"/>
      <c r="E15" s="1448"/>
      <c r="F15" s="1448"/>
      <c r="G15" s="1272" t="s">
        <v>497</v>
      </c>
      <c r="H15" s="1274"/>
      <c r="I15" s="1213"/>
      <c r="J15" s="1208"/>
      <c r="K15" s="196"/>
      <c r="L15" s="147" t="s">
        <v>498</v>
      </c>
      <c r="M15" s="1324"/>
      <c r="N15" s="1325"/>
      <c r="O15" s="1660"/>
      <c r="P15" s="1662"/>
      <c r="Q15" s="1206" t="s">
        <v>499</v>
      </c>
      <c r="R15" s="741"/>
      <c r="S15" s="1667"/>
      <c r="T15" s="1668"/>
      <c r="U15" s="1669"/>
      <c r="V15" s="1670"/>
    </row>
    <row r="16" spans="1:22" ht="21.75" customHeight="1">
      <c r="A16" s="1266" t="s">
        <v>495</v>
      </c>
      <c r="B16" s="863"/>
      <c r="C16" s="520" t="s">
        <v>998</v>
      </c>
      <c r="D16" s="519"/>
      <c r="E16" s="1448"/>
      <c r="F16" s="1448"/>
      <c r="G16" s="1575" t="s">
        <v>500</v>
      </c>
      <c r="H16" s="1267"/>
      <c r="I16" s="1284" t="s">
        <v>501</v>
      </c>
      <c r="J16" s="1276"/>
      <c r="K16" s="536"/>
      <c r="L16" s="147" t="s">
        <v>502</v>
      </c>
      <c r="M16" s="1324"/>
      <c r="N16" s="1325"/>
      <c r="O16" s="1660"/>
      <c r="P16" s="1662"/>
      <c r="Q16" s="1206" t="s">
        <v>503</v>
      </c>
      <c r="R16" s="741"/>
      <c r="S16" s="1667"/>
      <c r="T16" s="1668"/>
      <c r="U16" s="1669"/>
      <c r="V16" s="1670"/>
    </row>
    <row r="17" spans="1:22" ht="21.75" customHeight="1">
      <c r="A17" s="1266"/>
      <c r="B17" s="863"/>
      <c r="C17" s="1224" t="s">
        <v>642</v>
      </c>
      <c r="D17" s="1258"/>
      <c r="E17" s="1448"/>
      <c r="F17" s="1268"/>
      <c r="G17" s="1575" t="s">
        <v>504</v>
      </c>
      <c r="H17" s="1267"/>
      <c r="I17" s="1269"/>
      <c r="J17" s="1208"/>
      <c r="K17" s="196"/>
      <c r="L17" s="147" t="s">
        <v>505</v>
      </c>
      <c r="M17" s="1324"/>
      <c r="N17" s="1325"/>
      <c r="O17" s="1660"/>
      <c r="P17" s="1662"/>
      <c r="Q17" s="1665" t="s">
        <v>506</v>
      </c>
      <c r="R17" s="1666"/>
      <c r="S17" s="1658"/>
      <c r="T17" s="1659"/>
      <c r="U17" s="1663"/>
      <c r="V17" s="1664"/>
    </row>
    <row r="18" spans="1:22" ht="21.75" customHeight="1">
      <c r="A18" s="1266" t="s">
        <v>497</v>
      </c>
      <c r="B18" s="863"/>
      <c r="C18" s="1224" t="s">
        <v>252</v>
      </c>
      <c r="D18" s="1258"/>
      <c r="E18" s="1448"/>
      <c r="F18" s="1268"/>
      <c r="G18" s="1575" t="s">
        <v>495</v>
      </c>
      <c r="H18" s="1267"/>
      <c r="I18" s="1269"/>
      <c r="J18" s="1208"/>
      <c r="K18" s="196"/>
      <c r="L18" s="147" t="s">
        <v>507</v>
      </c>
      <c r="M18" s="1324"/>
      <c r="N18" s="1325"/>
      <c r="O18" s="1660"/>
      <c r="P18" s="1662"/>
      <c r="Q18" s="1665" t="s">
        <v>508</v>
      </c>
      <c r="R18" s="1666"/>
      <c r="S18" s="1658"/>
      <c r="T18" s="1659"/>
      <c r="U18" s="1660"/>
      <c r="V18" s="1661"/>
    </row>
    <row r="19" spans="1:22" ht="21.75" customHeight="1">
      <c r="A19" s="1266"/>
      <c r="B19" s="863"/>
      <c r="C19" s="1213" t="s">
        <v>576</v>
      </c>
      <c r="D19" s="1628"/>
      <c r="E19" s="1448"/>
      <c r="F19" s="1448"/>
      <c r="G19" s="1272" t="s">
        <v>497</v>
      </c>
      <c r="H19" s="1274"/>
      <c r="I19" s="1213"/>
      <c r="J19" s="1208"/>
      <c r="K19" s="196"/>
      <c r="L19" s="147" t="s">
        <v>999</v>
      </c>
      <c r="M19" s="1324"/>
      <c r="N19" s="1325"/>
      <c r="O19" s="1660"/>
      <c r="P19" s="1662"/>
      <c r="Q19" s="1206" t="s">
        <v>509</v>
      </c>
      <c r="R19" s="741"/>
      <c r="S19" s="1312"/>
      <c r="T19" s="741"/>
      <c r="U19" s="1206"/>
      <c r="V19" s="1631"/>
    </row>
    <row r="20" spans="1:22" ht="21.75" customHeight="1" thickBot="1">
      <c r="A20" s="1277"/>
      <c r="B20" s="893"/>
      <c r="C20" s="1182" t="s">
        <v>577</v>
      </c>
      <c r="D20" s="1641"/>
      <c r="E20" s="1651"/>
      <c r="F20" s="1651"/>
      <c r="G20" s="1183" t="s">
        <v>1002</v>
      </c>
      <c r="H20" s="1184"/>
      <c r="I20" s="1626"/>
      <c r="J20" s="1641"/>
      <c r="K20" s="463">
        <f>E13+E14+E15+E16+E17+E18+E19+E20+K13+K16</f>
        <v>0</v>
      </c>
      <c r="L20" s="176" t="s">
        <v>501</v>
      </c>
      <c r="M20" s="1652"/>
      <c r="N20" s="1653"/>
      <c r="O20" s="1654"/>
      <c r="P20" s="1655"/>
      <c r="Q20" s="1183" t="s">
        <v>1002</v>
      </c>
      <c r="R20" s="1639"/>
      <c r="S20" s="1656">
        <f>M13+M14+M15+M16+M17+M18+M19+M20+S17+S18</f>
        <v>0</v>
      </c>
      <c r="T20" s="1657"/>
      <c r="U20" s="1303">
        <f>O13+O14+O15+O16+O17+O18+O19+O20+U17+U18</f>
        <v>0</v>
      </c>
      <c r="V20" s="1649"/>
    </row>
    <row r="21" spans="1:22" ht="21.75" customHeight="1" thickTop="1">
      <c r="A21" s="1270"/>
      <c r="B21" s="1271"/>
      <c r="C21" s="1272" t="s">
        <v>1038</v>
      </c>
      <c r="D21" s="1273"/>
      <c r="E21" s="1273"/>
      <c r="F21" s="1274"/>
      <c r="G21" s="1272" t="s">
        <v>1039</v>
      </c>
      <c r="H21" s="1275"/>
      <c r="I21" s="1275"/>
      <c r="J21" s="1276"/>
      <c r="K21" s="1428" t="s">
        <v>1040</v>
      </c>
      <c r="L21" s="1650"/>
      <c r="M21" s="179"/>
      <c r="N21" s="177" t="s">
        <v>1041</v>
      </c>
      <c r="O21" s="177"/>
      <c r="P21" s="1272" t="s">
        <v>1042</v>
      </c>
      <c r="Q21" s="786"/>
      <c r="R21" s="1447"/>
      <c r="S21" s="1428" t="s">
        <v>1043</v>
      </c>
      <c r="T21" s="786"/>
      <c r="U21" s="786"/>
      <c r="V21" s="1430"/>
    </row>
    <row r="22" spans="1:22" ht="21.75" customHeight="1">
      <c r="A22" s="1266" t="s">
        <v>253</v>
      </c>
      <c r="B22" s="1267"/>
      <c r="C22" s="1268">
        <v>37.5</v>
      </c>
      <c r="D22" s="1269"/>
      <c r="E22" s="182"/>
      <c r="F22" s="174" t="s">
        <v>254</v>
      </c>
      <c r="G22" s="1213">
        <v>95</v>
      </c>
      <c r="H22" s="1269"/>
      <c r="I22" s="147" t="s">
        <v>221</v>
      </c>
      <c r="J22" s="254">
        <v>100</v>
      </c>
      <c r="K22" s="1213"/>
      <c r="L22" s="1628"/>
      <c r="M22" s="1269"/>
      <c r="N22" s="1625"/>
      <c r="O22" s="1628"/>
      <c r="P22" s="1627" t="s">
        <v>255</v>
      </c>
      <c r="Q22" s="1625"/>
      <c r="R22" s="1628"/>
      <c r="S22" s="1206"/>
      <c r="T22" s="1625"/>
      <c r="U22" s="1625"/>
      <c r="V22" s="183"/>
    </row>
    <row r="23" spans="1:22" ht="21.75" customHeight="1">
      <c r="A23" s="1266" t="s">
        <v>256</v>
      </c>
      <c r="B23" s="1267"/>
      <c r="C23" s="1268">
        <v>31.5</v>
      </c>
      <c r="D23" s="1269"/>
      <c r="E23" s="182"/>
      <c r="F23" s="174" t="s">
        <v>254</v>
      </c>
      <c r="G23" s="1213"/>
      <c r="H23" s="1269"/>
      <c r="I23" s="181"/>
      <c r="J23" s="254"/>
      <c r="K23" s="1213"/>
      <c r="L23" s="1628"/>
      <c r="M23" s="1269"/>
      <c r="N23" s="1625"/>
      <c r="O23" s="1628"/>
      <c r="P23" s="1627" t="s">
        <v>255</v>
      </c>
      <c r="Q23" s="1625"/>
      <c r="R23" s="1628"/>
      <c r="S23" s="1206"/>
      <c r="T23" s="1625"/>
      <c r="U23" s="1625"/>
      <c r="V23" s="183"/>
    </row>
    <row r="24" spans="1:22" ht="21.75" customHeight="1">
      <c r="A24" s="1266" t="s">
        <v>257</v>
      </c>
      <c r="B24" s="1267"/>
      <c r="C24" s="1268">
        <v>26.5</v>
      </c>
      <c r="D24" s="1269"/>
      <c r="E24" s="182"/>
      <c r="F24" s="174" t="s">
        <v>254</v>
      </c>
      <c r="G24" s="1213"/>
      <c r="H24" s="1269"/>
      <c r="I24" s="181"/>
      <c r="J24" s="254"/>
      <c r="K24" s="1213"/>
      <c r="L24" s="1628"/>
      <c r="M24" s="1269"/>
      <c r="N24" s="1625"/>
      <c r="O24" s="1628"/>
      <c r="P24" s="1627" t="s">
        <v>255</v>
      </c>
      <c r="Q24" s="1625"/>
      <c r="R24" s="1628"/>
      <c r="S24" s="1206"/>
      <c r="T24" s="1625"/>
      <c r="U24" s="1625"/>
      <c r="V24" s="183"/>
    </row>
    <row r="25" spans="1:22" ht="21.75" customHeight="1">
      <c r="A25" s="1266" t="s">
        <v>831</v>
      </c>
      <c r="B25" s="1267"/>
      <c r="C25" s="1268">
        <v>19</v>
      </c>
      <c r="D25" s="1269"/>
      <c r="E25" s="182"/>
      <c r="F25" s="174" t="s">
        <v>832</v>
      </c>
      <c r="G25" s="1213">
        <v>50</v>
      </c>
      <c r="H25" s="1269"/>
      <c r="I25" s="147" t="s">
        <v>1044</v>
      </c>
      <c r="J25" s="254">
        <v>100</v>
      </c>
      <c r="K25" s="1213"/>
      <c r="L25" s="1628"/>
      <c r="M25" s="1269"/>
      <c r="N25" s="1625"/>
      <c r="O25" s="1628"/>
      <c r="P25" s="1627" t="s">
        <v>1080</v>
      </c>
      <c r="Q25" s="1625"/>
      <c r="R25" s="1628"/>
      <c r="S25" s="1206"/>
      <c r="T25" s="1625"/>
      <c r="U25" s="1625"/>
      <c r="V25" s="183"/>
    </row>
    <row r="26" spans="1:22" ht="21.75" customHeight="1">
      <c r="A26" s="1266" t="s">
        <v>833</v>
      </c>
      <c r="B26" s="1267"/>
      <c r="C26" s="1213">
        <v>13.2</v>
      </c>
      <c r="D26" s="1269"/>
      <c r="E26" s="181"/>
      <c r="F26" s="174" t="s">
        <v>834</v>
      </c>
      <c r="G26" s="1213"/>
      <c r="H26" s="1269"/>
      <c r="I26" s="147" t="s">
        <v>1045</v>
      </c>
      <c r="J26" s="254"/>
      <c r="K26" s="1213"/>
      <c r="L26" s="1628"/>
      <c r="M26" s="1269"/>
      <c r="N26" s="1625"/>
      <c r="O26" s="1628"/>
      <c r="P26" s="1627" t="s">
        <v>1081</v>
      </c>
      <c r="Q26" s="1625"/>
      <c r="R26" s="1628"/>
      <c r="S26" s="1206"/>
      <c r="T26" s="1625"/>
      <c r="U26" s="1625"/>
      <c r="V26" s="183"/>
    </row>
    <row r="27" spans="1:22" ht="21.75" customHeight="1">
      <c r="A27" s="1266" t="s">
        <v>844</v>
      </c>
      <c r="B27" s="1267"/>
      <c r="C27" s="1213">
        <v>4.75</v>
      </c>
      <c r="D27" s="1269"/>
      <c r="E27" s="181"/>
      <c r="F27" s="174" t="s">
        <v>832</v>
      </c>
      <c r="G27" s="1213"/>
      <c r="H27" s="1269"/>
      <c r="I27" s="147" t="s">
        <v>1044</v>
      </c>
      <c r="J27" s="254"/>
      <c r="K27" s="1213"/>
      <c r="L27" s="1628"/>
      <c r="M27" s="1269"/>
      <c r="N27" s="1625"/>
      <c r="O27" s="1628"/>
      <c r="P27" s="1627" t="s">
        <v>1080</v>
      </c>
      <c r="Q27" s="1625"/>
      <c r="R27" s="1628"/>
      <c r="S27" s="1206"/>
      <c r="T27" s="1625"/>
      <c r="U27" s="1625"/>
      <c r="V27" s="183"/>
    </row>
    <row r="28" spans="1:22" ht="21.75" customHeight="1">
      <c r="A28" s="1266" t="s">
        <v>837</v>
      </c>
      <c r="B28" s="1267"/>
      <c r="C28" s="1213">
        <v>2.36</v>
      </c>
      <c r="D28" s="1269"/>
      <c r="E28" s="181"/>
      <c r="F28" s="174" t="s">
        <v>832</v>
      </c>
      <c r="G28" s="1213">
        <v>20</v>
      </c>
      <c r="H28" s="1269"/>
      <c r="I28" s="147" t="s">
        <v>1044</v>
      </c>
      <c r="J28" s="254">
        <v>60</v>
      </c>
      <c r="K28" s="1213"/>
      <c r="L28" s="1628"/>
      <c r="M28" s="1269"/>
      <c r="N28" s="1625"/>
      <c r="O28" s="1628"/>
      <c r="P28" s="1627" t="s">
        <v>1080</v>
      </c>
      <c r="Q28" s="1625"/>
      <c r="R28" s="1628"/>
      <c r="S28" s="1206"/>
      <c r="T28" s="1625"/>
      <c r="U28" s="1625"/>
      <c r="V28" s="183"/>
    </row>
    <row r="29" spans="1:22" ht="21.75" customHeight="1">
      <c r="A29" s="1266" t="s">
        <v>838</v>
      </c>
      <c r="B29" s="1267"/>
      <c r="C29" s="1213">
        <v>600</v>
      </c>
      <c r="D29" s="1269"/>
      <c r="E29" s="181"/>
      <c r="F29" s="174" t="s">
        <v>877</v>
      </c>
      <c r="G29" s="1213"/>
      <c r="H29" s="1269"/>
      <c r="I29" s="147" t="s">
        <v>1044</v>
      </c>
      <c r="J29" s="254"/>
      <c r="K29" s="1213"/>
      <c r="L29" s="1628"/>
      <c r="M29" s="1269"/>
      <c r="N29" s="1625"/>
      <c r="O29" s="1628"/>
      <c r="P29" s="1627" t="s">
        <v>1080</v>
      </c>
      <c r="Q29" s="1625"/>
      <c r="R29" s="1628"/>
      <c r="S29" s="1206"/>
      <c r="T29" s="1625"/>
      <c r="U29" s="1625"/>
      <c r="V29" s="183"/>
    </row>
    <row r="30" spans="1:22" ht="21.75" customHeight="1">
      <c r="A30" s="1266" t="s">
        <v>839</v>
      </c>
      <c r="B30" s="1267"/>
      <c r="C30" s="1213">
        <v>300</v>
      </c>
      <c r="D30" s="1269"/>
      <c r="E30" s="181"/>
      <c r="F30" s="174" t="s">
        <v>840</v>
      </c>
      <c r="G30" s="1213"/>
      <c r="H30" s="1269"/>
      <c r="I30" s="147" t="s">
        <v>1046</v>
      </c>
      <c r="J30" s="254"/>
      <c r="K30" s="1213"/>
      <c r="L30" s="1628"/>
      <c r="M30" s="1269"/>
      <c r="N30" s="1625"/>
      <c r="O30" s="1628"/>
      <c r="P30" s="1627" t="s">
        <v>1082</v>
      </c>
      <c r="Q30" s="1625"/>
      <c r="R30" s="1628"/>
      <c r="S30" s="1206"/>
      <c r="T30" s="1625"/>
      <c r="U30" s="1625"/>
      <c r="V30" s="183"/>
    </row>
    <row r="31" spans="1:22" ht="21.75" customHeight="1">
      <c r="A31" s="1266" t="s">
        <v>841</v>
      </c>
      <c r="B31" s="1267"/>
      <c r="C31" s="1213">
        <v>150</v>
      </c>
      <c r="D31" s="1269"/>
      <c r="E31" s="181"/>
      <c r="F31" s="174" t="s">
        <v>840</v>
      </c>
      <c r="G31" s="1213"/>
      <c r="H31" s="1269"/>
      <c r="I31" s="147" t="s">
        <v>1046</v>
      </c>
      <c r="J31" s="254"/>
      <c r="K31" s="1213"/>
      <c r="L31" s="1628"/>
      <c r="M31" s="1269"/>
      <c r="N31" s="1625"/>
      <c r="O31" s="1628"/>
      <c r="P31" s="1627" t="s">
        <v>1082</v>
      </c>
      <c r="Q31" s="1625"/>
      <c r="R31" s="1628"/>
      <c r="S31" s="1206"/>
      <c r="T31" s="1625"/>
      <c r="U31" s="1625"/>
      <c r="V31" s="183"/>
    </row>
    <row r="32" spans="1:22" ht="21.75" customHeight="1" thickBot="1">
      <c r="A32" s="1277" t="s">
        <v>842</v>
      </c>
      <c r="B32" s="1278"/>
      <c r="C32" s="1182">
        <v>75</v>
      </c>
      <c r="D32" s="1279"/>
      <c r="E32" s="184"/>
      <c r="F32" s="185" t="s">
        <v>840</v>
      </c>
      <c r="G32" s="1182">
        <v>0</v>
      </c>
      <c r="H32" s="1279"/>
      <c r="I32" s="176" t="s">
        <v>1046</v>
      </c>
      <c r="J32" s="255">
        <v>10</v>
      </c>
      <c r="K32" s="1182"/>
      <c r="L32" s="1641"/>
      <c r="M32" s="1279"/>
      <c r="N32" s="1626"/>
      <c r="O32" s="1641"/>
      <c r="P32" s="1640" t="s">
        <v>1082</v>
      </c>
      <c r="Q32" s="1626"/>
      <c r="R32" s="1641"/>
      <c r="S32" s="1183"/>
      <c r="T32" s="1626"/>
      <c r="U32" s="1626"/>
      <c r="V32" s="186"/>
    </row>
    <row r="33" spans="1:22" ht="21.75" customHeight="1" thickTop="1">
      <c r="A33" s="1282" t="s">
        <v>510</v>
      </c>
      <c r="B33" s="1283"/>
      <c r="C33" s="1283"/>
      <c r="D33" s="1283"/>
      <c r="E33" s="1283"/>
      <c r="F33" s="1283"/>
      <c r="G33" s="1283"/>
      <c r="H33" s="1284"/>
      <c r="I33" s="1276" t="s">
        <v>1056</v>
      </c>
      <c r="J33" s="1283"/>
      <c r="K33" s="1284"/>
      <c r="L33" s="1645"/>
      <c r="M33" s="1275"/>
      <c r="N33" s="900"/>
      <c r="O33" s="1645"/>
      <c r="P33" s="1644" t="s">
        <v>1083</v>
      </c>
      <c r="Q33" s="900"/>
      <c r="R33" s="1645"/>
      <c r="S33" s="1272"/>
      <c r="T33" s="900"/>
      <c r="U33" s="900"/>
      <c r="V33" s="187"/>
    </row>
    <row r="34" spans="1:22" ht="21.75" customHeight="1">
      <c r="A34" s="1282" t="s">
        <v>511</v>
      </c>
      <c r="B34" s="1283"/>
      <c r="C34" s="1283"/>
      <c r="D34" s="1283"/>
      <c r="E34" s="1283"/>
      <c r="F34" s="1283"/>
      <c r="G34" s="1283"/>
      <c r="H34" s="1284"/>
      <c r="I34" s="1276" t="s">
        <v>1056</v>
      </c>
      <c r="J34" s="1283"/>
      <c r="K34" s="1213"/>
      <c r="L34" s="1628"/>
      <c r="M34" s="1269"/>
      <c r="N34" s="1625"/>
      <c r="O34" s="1628"/>
      <c r="P34" s="1627" t="s">
        <v>1083</v>
      </c>
      <c r="Q34" s="1625"/>
      <c r="R34" s="1628"/>
      <c r="S34" s="1206"/>
      <c r="T34" s="1625"/>
      <c r="U34" s="1625"/>
      <c r="V34" s="183"/>
    </row>
    <row r="35" spans="1:22" ht="21.75" customHeight="1">
      <c r="A35" s="1282" t="s">
        <v>512</v>
      </c>
      <c r="B35" s="1283"/>
      <c r="C35" s="1283"/>
      <c r="D35" s="1283"/>
      <c r="E35" s="1283"/>
      <c r="F35" s="1283"/>
      <c r="G35" s="1283"/>
      <c r="H35" s="1284"/>
      <c r="I35" s="1276" t="s">
        <v>932</v>
      </c>
      <c r="J35" s="1283"/>
      <c r="K35" s="1213"/>
      <c r="L35" s="1628"/>
      <c r="M35" s="1269"/>
      <c r="N35" s="1625"/>
      <c r="O35" s="1628"/>
      <c r="P35" s="1627" t="s">
        <v>513</v>
      </c>
      <c r="Q35" s="1625"/>
      <c r="R35" s="1628"/>
      <c r="S35" s="1206"/>
      <c r="T35" s="1625"/>
      <c r="U35" s="1625"/>
      <c r="V35" s="183"/>
    </row>
    <row r="36" spans="1:22" ht="21.75" customHeight="1">
      <c r="A36" s="1282" t="s">
        <v>514</v>
      </c>
      <c r="B36" s="1283"/>
      <c r="C36" s="1283"/>
      <c r="D36" s="1283"/>
      <c r="E36" s="1283"/>
      <c r="F36" s="1283"/>
      <c r="G36" s="1283"/>
      <c r="H36" s="1284"/>
      <c r="I36" s="1276" t="s">
        <v>1056</v>
      </c>
      <c r="J36" s="1283"/>
      <c r="K36" s="1213"/>
      <c r="L36" s="1628"/>
      <c r="M36" s="1269"/>
      <c r="N36" s="1625"/>
      <c r="O36" s="1628"/>
      <c r="P36" s="1627" t="s">
        <v>1083</v>
      </c>
      <c r="Q36" s="1625"/>
      <c r="R36" s="1628"/>
      <c r="S36" s="1206"/>
      <c r="T36" s="1625"/>
      <c r="U36" s="1625"/>
      <c r="V36" s="183"/>
    </row>
    <row r="37" spans="1:22" ht="21.75" customHeight="1">
      <c r="A37" s="1282" t="s">
        <v>515</v>
      </c>
      <c r="B37" s="1283"/>
      <c r="C37" s="1283"/>
      <c r="D37" s="1283"/>
      <c r="E37" s="1283"/>
      <c r="F37" s="1283"/>
      <c r="G37" s="1283"/>
      <c r="H37" s="1284"/>
      <c r="I37" s="1276" t="s">
        <v>516</v>
      </c>
      <c r="J37" s="1283"/>
      <c r="K37" s="1213"/>
      <c r="L37" s="1628"/>
      <c r="M37" s="1269"/>
      <c r="N37" s="1625"/>
      <c r="O37" s="1628"/>
      <c r="P37" s="1627" t="s">
        <v>517</v>
      </c>
      <c r="Q37" s="1625"/>
      <c r="R37" s="1628"/>
      <c r="S37" s="1206"/>
      <c r="T37" s="1625"/>
      <c r="U37" s="1625"/>
      <c r="V37" s="183"/>
    </row>
    <row r="38" spans="1:22" ht="21.75" customHeight="1">
      <c r="A38" s="188"/>
      <c r="B38" s="189"/>
      <c r="C38" s="1209" t="s">
        <v>1048</v>
      </c>
      <c r="D38" s="1209"/>
      <c r="E38" s="1209"/>
      <c r="F38" s="1209"/>
      <c r="G38" s="1209"/>
      <c r="H38" s="1213"/>
      <c r="I38" s="1208" t="s">
        <v>1049</v>
      </c>
      <c r="J38" s="1209"/>
      <c r="K38" s="1213"/>
      <c r="L38" s="1628"/>
      <c r="M38" s="1269"/>
      <c r="N38" s="1625"/>
      <c r="O38" s="1628"/>
      <c r="P38" s="1627" t="s">
        <v>1080</v>
      </c>
      <c r="Q38" s="1625"/>
      <c r="R38" s="1628"/>
      <c r="S38" s="1206"/>
      <c r="T38" s="1625"/>
      <c r="U38" s="1625"/>
      <c r="V38" s="183"/>
    </row>
    <row r="39" spans="1:22" ht="21.75" customHeight="1">
      <c r="A39" s="140" t="s">
        <v>1050</v>
      </c>
      <c r="B39" s="178" t="s">
        <v>1051</v>
      </c>
      <c r="C39" s="1209" t="s">
        <v>1052</v>
      </c>
      <c r="D39" s="1209"/>
      <c r="E39" s="1209"/>
      <c r="F39" s="1209"/>
      <c r="G39" s="1209"/>
      <c r="H39" s="1213"/>
      <c r="I39" s="1208" t="s">
        <v>1053</v>
      </c>
      <c r="J39" s="1209"/>
      <c r="K39" s="1213"/>
      <c r="L39" s="1628"/>
      <c r="M39" s="1269"/>
      <c r="N39" s="1625"/>
      <c r="O39" s="1628"/>
      <c r="P39" s="1627" t="s">
        <v>1083</v>
      </c>
      <c r="Q39" s="1625"/>
      <c r="R39" s="1628"/>
      <c r="S39" s="1206"/>
      <c r="T39" s="1625"/>
      <c r="U39" s="1625"/>
      <c r="V39" s="183"/>
    </row>
    <row r="40" spans="1:22" ht="21.75" customHeight="1">
      <c r="A40" s="190" t="s">
        <v>892</v>
      </c>
      <c r="B40" s="178" t="s">
        <v>1054</v>
      </c>
      <c r="C40" s="1209" t="s">
        <v>1055</v>
      </c>
      <c r="D40" s="1209"/>
      <c r="E40" s="1209"/>
      <c r="F40" s="1209"/>
      <c r="G40" s="1209"/>
      <c r="H40" s="1213"/>
      <c r="I40" s="1208" t="s">
        <v>1056</v>
      </c>
      <c r="J40" s="1209"/>
      <c r="K40" s="1213"/>
      <c r="L40" s="1628"/>
      <c r="M40" s="1269"/>
      <c r="N40" s="1625"/>
      <c r="O40" s="1628"/>
      <c r="P40" s="1627" t="s">
        <v>1083</v>
      </c>
      <c r="Q40" s="1625"/>
      <c r="R40" s="1628"/>
      <c r="S40" s="1176" t="s">
        <v>314</v>
      </c>
      <c r="T40" s="1177"/>
      <c r="U40" s="1177"/>
      <c r="V40" s="528"/>
    </row>
    <row r="41" spans="1:22" ht="21.75" customHeight="1">
      <c r="A41" s="140" t="s">
        <v>1057</v>
      </c>
      <c r="B41" s="178" t="s">
        <v>933</v>
      </c>
      <c r="C41" s="1209" t="s">
        <v>1058</v>
      </c>
      <c r="D41" s="1209"/>
      <c r="E41" s="1209"/>
      <c r="F41" s="1209"/>
      <c r="G41" s="1209"/>
      <c r="H41" s="1213"/>
      <c r="I41" s="1208" t="s">
        <v>1059</v>
      </c>
      <c r="J41" s="1209"/>
      <c r="K41" s="1213"/>
      <c r="L41" s="1628"/>
      <c r="M41" s="1269"/>
      <c r="N41" s="1625"/>
      <c r="O41" s="1628"/>
      <c r="P41" s="1627" t="s">
        <v>1084</v>
      </c>
      <c r="Q41" s="1625"/>
      <c r="R41" s="1628"/>
      <c r="S41" s="1176"/>
      <c r="T41" s="1177"/>
      <c r="U41" s="1177"/>
      <c r="V41" s="528"/>
    </row>
    <row r="42" spans="1:22" ht="21.75" customHeight="1">
      <c r="A42" s="140" t="s">
        <v>1060</v>
      </c>
      <c r="B42" s="178" t="s">
        <v>1061</v>
      </c>
      <c r="C42" s="1209" t="s">
        <v>1062</v>
      </c>
      <c r="D42" s="1209"/>
      <c r="E42" s="1209"/>
      <c r="F42" s="1209"/>
      <c r="G42" s="1209"/>
      <c r="H42" s="1213"/>
      <c r="I42" s="1208" t="s">
        <v>258</v>
      </c>
      <c r="J42" s="1209"/>
      <c r="K42" s="1213"/>
      <c r="L42" s="1628"/>
      <c r="M42" s="1269"/>
      <c r="N42" s="1625"/>
      <c r="O42" s="1628"/>
      <c r="P42" s="1627" t="s">
        <v>255</v>
      </c>
      <c r="Q42" s="1625"/>
      <c r="R42" s="1628"/>
      <c r="S42" s="1176">
        <v>3.43</v>
      </c>
      <c r="T42" s="1177"/>
      <c r="U42" s="1177"/>
      <c r="V42" s="528" t="s">
        <v>894</v>
      </c>
    </row>
    <row r="43" spans="1:22" ht="21.75" customHeight="1">
      <c r="A43" s="140" t="s">
        <v>1175</v>
      </c>
      <c r="B43" s="178" t="s">
        <v>1063</v>
      </c>
      <c r="C43" s="1209" t="s">
        <v>1064</v>
      </c>
      <c r="D43" s="1209"/>
      <c r="E43" s="1209"/>
      <c r="F43" s="1209"/>
      <c r="G43" s="1209"/>
      <c r="H43" s="1213"/>
      <c r="I43" s="1208" t="s">
        <v>259</v>
      </c>
      <c r="J43" s="1209"/>
      <c r="K43" s="1213"/>
      <c r="L43" s="1628"/>
      <c r="M43" s="1269"/>
      <c r="N43" s="1625"/>
      <c r="O43" s="1628"/>
      <c r="P43" s="1627" t="s">
        <v>255</v>
      </c>
      <c r="Q43" s="1625"/>
      <c r="R43" s="1628"/>
      <c r="S43" s="1176" t="s">
        <v>313</v>
      </c>
      <c r="T43" s="1177"/>
      <c r="U43" s="1177"/>
      <c r="V43" s="528"/>
    </row>
    <row r="44" spans="1:22" ht="21.75" customHeight="1">
      <c r="A44" s="191"/>
      <c r="B44" s="180"/>
      <c r="C44" s="1209" t="s">
        <v>1065</v>
      </c>
      <c r="D44" s="1209"/>
      <c r="E44" s="1209"/>
      <c r="F44" s="1209"/>
      <c r="G44" s="1209"/>
      <c r="H44" s="1213"/>
      <c r="I44" s="1208" t="s">
        <v>1066</v>
      </c>
      <c r="J44" s="1209"/>
      <c r="K44" s="1213"/>
      <c r="L44" s="1628"/>
      <c r="M44" s="1269"/>
      <c r="N44" s="1625"/>
      <c r="O44" s="1628"/>
      <c r="P44" s="1627" t="s">
        <v>1067</v>
      </c>
      <c r="Q44" s="1625"/>
      <c r="R44" s="1628"/>
      <c r="S44" s="1206"/>
      <c r="T44" s="1625"/>
      <c r="U44" s="1625"/>
      <c r="V44" s="183"/>
    </row>
    <row r="45" spans="1:22" ht="21.75" customHeight="1">
      <c r="A45" s="1212" t="s">
        <v>1068</v>
      </c>
      <c r="B45" s="1209"/>
      <c r="C45" s="1209"/>
      <c r="D45" s="1209"/>
      <c r="E45" s="1209"/>
      <c r="F45" s="1209"/>
      <c r="G45" s="1209"/>
      <c r="H45" s="1213"/>
      <c r="I45" s="1208" t="s">
        <v>1069</v>
      </c>
      <c r="J45" s="1209"/>
      <c r="K45" s="1213"/>
      <c r="L45" s="1628"/>
      <c r="M45" s="1269"/>
      <c r="N45" s="1625"/>
      <c r="O45" s="1628"/>
      <c r="P45" s="1627" t="s">
        <v>1070</v>
      </c>
      <c r="Q45" s="1625"/>
      <c r="R45" s="1628"/>
      <c r="S45" s="1206"/>
      <c r="T45" s="1625"/>
      <c r="U45" s="1625"/>
      <c r="V45" s="183"/>
    </row>
    <row r="46" spans="1:22" ht="21.75" customHeight="1">
      <c r="A46" s="1291" t="s">
        <v>1187</v>
      </c>
      <c r="B46" s="1292"/>
      <c r="C46" s="1224" t="s">
        <v>1132</v>
      </c>
      <c r="D46" s="1225"/>
      <c r="E46" s="1225"/>
      <c r="F46" s="1225"/>
      <c r="G46" s="1225"/>
      <c r="H46" s="1225"/>
      <c r="I46" s="1208" t="s">
        <v>1066</v>
      </c>
      <c r="J46" s="1209"/>
      <c r="K46" s="1206"/>
      <c r="L46" s="1207"/>
      <c r="M46" s="1312"/>
      <c r="N46" s="1169"/>
      <c r="O46" s="741"/>
      <c r="P46" s="1627" t="s">
        <v>1070</v>
      </c>
      <c r="Q46" s="1625"/>
      <c r="R46" s="1628"/>
      <c r="S46" s="1176"/>
      <c r="T46" s="1177"/>
      <c r="U46" s="1177"/>
      <c r="V46" s="183"/>
    </row>
    <row r="47" spans="1:22" ht="21.75" customHeight="1">
      <c r="A47" s="1293"/>
      <c r="B47" s="1294"/>
      <c r="C47" s="1224" t="s">
        <v>644</v>
      </c>
      <c r="D47" s="1225"/>
      <c r="E47" s="1225"/>
      <c r="F47" s="1225"/>
      <c r="G47" s="1225"/>
      <c r="H47" s="1225"/>
      <c r="I47" s="1208" t="s">
        <v>1071</v>
      </c>
      <c r="J47" s="1209"/>
      <c r="K47" s="1206"/>
      <c r="L47" s="1207"/>
      <c r="M47" s="1312"/>
      <c r="N47" s="1169"/>
      <c r="O47" s="741"/>
      <c r="P47" s="1627" t="s">
        <v>1070</v>
      </c>
      <c r="Q47" s="1625"/>
      <c r="R47" s="1628"/>
      <c r="S47" s="1629"/>
      <c r="T47" s="1630"/>
      <c r="U47" s="1630"/>
      <c r="V47" s="183"/>
    </row>
    <row r="48" spans="1:22" ht="21.75" customHeight="1">
      <c r="A48" s="1295"/>
      <c r="B48" s="1296"/>
      <c r="C48" s="1224" t="s">
        <v>1133</v>
      </c>
      <c r="D48" s="1225"/>
      <c r="E48" s="1225"/>
      <c r="F48" s="1225"/>
      <c r="G48" s="1225"/>
      <c r="H48" s="1225"/>
      <c r="I48" s="1208" t="s">
        <v>1066</v>
      </c>
      <c r="J48" s="1209"/>
      <c r="K48" s="1206"/>
      <c r="L48" s="1207"/>
      <c r="M48" s="1312"/>
      <c r="N48" s="1169"/>
      <c r="O48" s="741"/>
      <c r="P48" s="1627" t="s">
        <v>1070</v>
      </c>
      <c r="Q48" s="1625"/>
      <c r="R48" s="1628"/>
      <c r="S48" s="1176"/>
      <c r="T48" s="1177"/>
      <c r="U48" s="1177"/>
      <c r="V48" s="183"/>
    </row>
    <row r="49" spans="1:22" ht="21.75" customHeight="1">
      <c r="A49" s="1212" t="s">
        <v>697</v>
      </c>
      <c r="B49" s="1209"/>
      <c r="C49" s="1209"/>
      <c r="D49" s="1209"/>
      <c r="E49" s="1209"/>
      <c r="F49" s="1209"/>
      <c r="G49" s="1209"/>
      <c r="H49" s="1213"/>
      <c r="I49" s="1208" t="s">
        <v>260</v>
      </c>
      <c r="J49" s="1209"/>
      <c r="K49" s="1213"/>
      <c r="L49" s="1628"/>
      <c r="M49" s="1269"/>
      <c r="N49" s="1625"/>
      <c r="O49" s="1628"/>
      <c r="P49" s="1627" t="s">
        <v>255</v>
      </c>
      <c r="Q49" s="1625"/>
      <c r="R49" s="1628"/>
      <c r="S49" s="1206"/>
      <c r="T49" s="1625"/>
      <c r="U49" s="1625"/>
      <c r="V49" s="183"/>
    </row>
    <row r="50" spans="1:22" ht="21.75" customHeight="1" thickBot="1">
      <c r="A50" s="1215" t="s">
        <v>1072</v>
      </c>
      <c r="B50" s="1192"/>
      <c r="C50" s="1192"/>
      <c r="D50" s="1192"/>
      <c r="E50" s="1192"/>
      <c r="F50" s="1192"/>
      <c r="G50" s="1192"/>
      <c r="H50" s="1193"/>
      <c r="I50" s="1216" t="s">
        <v>1073</v>
      </c>
      <c r="J50" s="1192"/>
      <c r="K50" s="1193"/>
      <c r="L50" s="917"/>
      <c r="M50" s="1695"/>
      <c r="N50" s="938"/>
      <c r="O50" s="917"/>
      <c r="P50" s="1638" t="s">
        <v>1074</v>
      </c>
      <c r="Q50" s="938"/>
      <c r="R50" s="917"/>
      <c r="S50" s="1217"/>
      <c r="T50" s="938"/>
      <c r="U50" s="938"/>
      <c r="V50" s="192"/>
    </row>
    <row r="51" spans="1:22" s="193" customFormat="1" ht="21.75" customHeight="1" thickBot="1">
      <c r="A51" s="1219" t="s">
        <v>1075</v>
      </c>
      <c r="B51" s="1220"/>
      <c r="C51" s="1220"/>
      <c r="D51" s="1220"/>
      <c r="E51" s="1220"/>
      <c r="F51" s="1531"/>
      <c r="G51" s="170"/>
      <c r="H51" s="171"/>
      <c r="I51" s="1220" t="s">
        <v>679</v>
      </c>
      <c r="J51" s="1220"/>
      <c r="K51" s="530"/>
      <c r="L51" s="524" t="s">
        <v>968</v>
      </c>
      <c r="M51" s="529"/>
      <c r="N51" s="539"/>
      <c r="O51" s="1214" t="s">
        <v>315</v>
      </c>
      <c r="P51" s="1214"/>
      <c r="Q51" s="523"/>
      <c r="R51" s="523"/>
      <c r="S51" s="524" t="s">
        <v>969</v>
      </c>
      <c r="T51" s="171"/>
      <c r="U51" s="171"/>
      <c r="V51" s="407"/>
    </row>
    <row r="52" spans="1:22" ht="21.75" customHeight="1" thickBot="1">
      <c r="A52" s="1219" t="s">
        <v>1076</v>
      </c>
      <c r="B52" s="1126"/>
      <c r="C52" s="1126"/>
      <c r="D52" s="1126"/>
      <c r="E52" s="1126"/>
      <c r="F52" s="1133"/>
      <c r="G52" s="1632"/>
      <c r="H52" s="1633"/>
      <c r="I52" s="1633"/>
      <c r="J52" s="1633"/>
      <c r="K52" s="1633"/>
      <c r="L52" s="1633"/>
      <c r="M52" s="1633"/>
      <c r="N52" s="1633"/>
      <c r="O52" s="1633"/>
      <c r="P52" s="1633"/>
      <c r="Q52" s="1633"/>
      <c r="R52" s="1633"/>
      <c r="S52" s="1633"/>
      <c r="T52" s="1633"/>
      <c r="U52" s="1633"/>
      <c r="V52" s="1634"/>
    </row>
    <row r="53" spans="1:22" ht="21.75" customHeight="1" thickBot="1">
      <c r="A53" s="1180" t="s">
        <v>1077</v>
      </c>
      <c r="B53" s="1151"/>
      <c r="C53" s="1151"/>
      <c r="D53" s="1151"/>
      <c r="E53" s="1151"/>
      <c r="F53" s="1151"/>
      <c r="G53" s="1239" t="str">
        <f>'基本事項記入ｼｰﾄ'!$C$31</f>
        <v>○○　○○　  印</v>
      </c>
      <c r="H53" s="1239"/>
      <c r="I53" s="1239"/>
      <c r="J53" s="1239"/>
      <c r="K53" s="1239"/>
      <c r="L53" s="1239"/>
      <c r="M53" s="1240" t="s">
        <v>858</v>
      </c>
      <c r="N53" s="1240"/>
      <c r="O53" s="1240"/>
      <c r="P53" s="1240"/>
      <c r="Q53" s="1239" t="str">
        <f>'基本事項記入ｼｰﾄ'!$C$32</f>
        <v>○○　○○○　　　印</v>
      </c>
      <c r="R53" s="1153"/>
      <c r="S53" s="1153"/>
      <c r="T53" s="1153"/>
      <c r="U53" s="1153"/>
      <c r="V53" s="1244"/>
    </row>
    <row r="54" spans="1:22" ht="21.75" customHeight="1">
      <c r="A54" s="193"/>
      <c r="B54" s="1189" t="s">
        <v>1078</v>
      </c>
      <c r="C54" s="1189"/>
      <c r="D54" s="1189"/>
      <c r="E54" s="1189"/>
      <c r="F54" s="1189"/>
      <c r="G54" s="1189"/>
      <c r="H54" s="1189"/>
      <c r="I54" s="1189"/>
      <c r="J54" s="1189"/>
      <c r="K54" s="1189"/>
      <c r="L54" s="1189"/>
      <c r="M54" s="1189"/>
      <c r="N54" s="1189"/>
      <c r="O54" s="1189"/>
      <c r="P54" s="1189"/>
      <c r="Q54" s="1189"/>
      <c r="R54" s="1189"/>
      <c r="S54" s="1189"/>
      <c r="T54" s="1189"/>
      <c r="U54" s="1189"/>
      <c r="V54" s="1189"/>
    </row>
    <row r="55" ht="18" customHeight="1"/>
    <row r="56" ht="13.5">
      <c r="T56" t="s">
        <v>485</v>
      </c>
    </row>
    <row r="57" spans="3:22" ht="18.75">
      <c r="C57" s="1116" t="s">
        <v>486</v>
      </c>
      <c r="D57" s="1172"/>
      <c r="E57" s="1172"/>
      <c r="F57" s="1172"/>
      <c r="G57" s="1172"/>
      <c r="H57" s="1172"/>
      <c r="I57" s="1172"/>
      <c r="J57" s="1172"/>
      <c r="K57" s="1172"/>
      <c r="L57" s="1172"/>
      <c r="M57" s="1172"/>
      <c r="N57" s="1172"/>
      <c r="O57" s="1172"/>
      <c r="P57" s="1172"/>
      <c r="Q57" s="1172"/>
      <c r="R57" s="1172"/>
      <c r="S57" s="1172"/>
      <c r="T57" s="117"/>
      <c r="U57" s="117"/>
      <c r="V57" s="117"/>
    </row>
    <row r="58" spans="3:22" ht="18.75">
      <c r="C58" s="87"/>
      <c r="D58" s="88"/>
      <c r="E58" s="88"/>
      <c r="F58" s="88"/>
      <c r="G58" s="88"/>
      <c r="H58" s="88"/>
      <c r="I58" s="88"/>
      <c r="J58" s="88"/>
      <c r="K58" s="88"/>
      <c r="L58" s="88"/>
      <c r="M58" s="88"/>
      <c r="N58" s="88"/>
      <c r="O58" s="88"/>
      <c r="P58" s="88"/>
      <c r="Q58" s="88"/>
      <c r="R58" s="88"/>
      <c r="S58" s="88"/>
      <c r="T58" s="117"/>
      <c r="U58" s="117"/>
      <c r="V58" s="117"/>
    </row>
    <row r="59" ht="21.75" customHeight="1"/>
    <row r="60" spans="1:22" ht="21.75" customHeight="1" thickBot="1">
      <c r="A60" s="1228"/>
      <c r="B60" s="1228"/>
      <c r="C60" s="1228"/>
      <c r="D60" s="1228"/>
      <c r="E60" s="1228"/>
      <c r="F60" s="1229"/>
      <c r="G60" s="1228"/>
      <c r="H60" s="1228"/>
      <c r="I60" s="1228"/>
      <c r="J60" s="1228"/>
      <c r="K60" s="1228"/>
      <c r="L60" s="1228"/>
      <c r="M60" s="1228"/>
      <c r="N60" s="1228"/>
      <c r="O60" s="168"/>
      <c r="P60" s="1228"/>
      <c r="Q60" s="1228"/>
      <c r="R60" s="1228"/>
      <c r="S60" s="1228"/>
      <c r="T60" s="1228"/>
      <c r="U60" s="1228"/>
      <c r="V60" s="1228"/>
    </row>
    <row r="61" spans="1:22" ht="21.75" customHeight="1" thickBot="1">
      <c r="A61" s="1230" t="s">
        <v>825</v>
      </c>
      <c r="B61" s="1231"/>
      <c r="C61" s="1231"/>
      <c r="D61" s="1231"/>
      <c r="E61" s="1232"/>
      <c r="F61" s="1219" t="str">
        <f>'基本事項記入ｼｰﾄ'!$C$29</f>
        <v>**</v>
      </c>
      <c r="G61" s="1220"/>
      <c r="H61" s="1235"/>
      <c r="I61" s="1219" t="s">
        <v>975</v>
      </c>
      <c r="J61" s="1235"/>
      <c r="K61" s="1219" t="str">
        <f>'基本事項記入ｼｰﾄ'!$C$11</f>
        <v>△△　△△</v>
      </c>
      <c r="L61" s="1220"/>
      <c r="M61" s="1220"/>
      <c r="N61" s="1220"/>
      <c r="O61" s="1220"/>
      <c r="P61" s="1220"/>
      <c r="Q61" s="1220"/>
      <c r="R61" s="1220"/>
      <c r="S61" s="1220"/>
      <c r="T61" s="1220"/>
      <c r="U61" s="1220"/>
      <c r="V61" s="1235"/>
    </row>
    <row r="62" spans="1:22" ht="21.75" customHeight="1">
      <c r="A62" s="1250" t="s">
        <v>976</v>
      </c>
      <c r="B62" s="1241"/>
      <c r="C62" s="1241"/>
      <c r="D62" s="1241"/>
      <c r="E62" s="1241"/>
      <c r="F62" s="170"/>
      <c r="G62" s="171" t="s">
        <v>977</v>
      </c>
      <c r="H62" s="531" t="str">
        <f>'基本事項記入ｼｰﾄ'!$C$34</f>
        <v>**</v>
      </c>
      <c r="I62" s="1241" t="s">
        <v>822</v>
      </c>
      <c r="J62" s="1241"/>
      <c r="K62" s="1242" t="s">
        <v>1169</v>
      </c>
      <c r="L62" s="1243"/>
      <c r="M62" s="169"/>
      <c r="N62" s="172" t="s">
        <v>978</v>
      </c>
      <c r="O62" s="173"/>
      <c r="P62" s="1242" t="s">
        <v>1019</v>
      </c>
      <c r="Q62" s="1248"/>
      <c r="R62" s="1248"/>
      <c r="S62" s="1248"/>
      <c r="T62" s="1248"/>
      <c r="U62" s="1248"/>
      <c r="V62" s="1249"/>
    </row>
    <row r="63" spans="1:22" ht="21.75" customHeight="1">
      <c r="A63" s="1212" t="s">
        <v>979</v>
      </c>
      <c r="B63" s="1209"/>
      <c r="C63" s="1209"/>
      <c r="D63" s="1209"/>
      <c r="E63" s="1209"/>
      <c r="F63" s="1209"/>
      <c r="G63" s="1209"/>
      <c r="H63" s="1209"/>
      <c r="I63" s="1213"/>
      <c r="J63" s="174" t="s">
        <v>980</v>
      </c>
      <c r="K63" s="1191" t="s">
        <v>981</v>
      </c>
      <c r="L63" s="1191"/>
      <c r="M63" s="1191"/>
      <c r="N63" s="1191"/>
      <c r="O63" s="1191"/>
      <c r="P63" s="1209"/>
      <c r="Q63" s="1209"/>
      <c r="R63" s="1209"/>
      <c r="S63" s="1209"/>
      <c r="T63" s="1209"/>
      <c r="U63" s="1213"/>
      <c r="V63" s="175" t="s">
        <v>982</v>
      </c>
    </row>
    <row r="64" spans="1:22" ht="21.75" customHeight="1">
      <c r="A64" s="1673" t="s">
        <v>983</v>
      </c>
      <c r="B64" s="1674"/>
      <c r="C64" s="1674"/>
      <c r="D64" s="1674"/>
      <c r="E64" s="1674"/>
      <c r="F64" s="1675"/>
      <c r="G64" s="1676"/>
      <c r="H64" s="1676"/>
      <c r="I64" s="1676"/>
      <c r="J64" s="1676"/>
      <c r="K64" s="1676"/>
      <c r="L64" s="1676"/>
      <c r="M64" s="1676"/>
      <c r="N64" s="1677"/>
      <c r="O64" s="1675" t="s">
        <v>984</v>
      </c>
      <c r="P64" s="1678"/>
      <c r="Q64" s="1679"/>
      <c r="R64" s="1680"/>
      <c r="S64" s="1678"/>
      <c r="T64" s="1678"/>
      <c r="U64" s="1678"/>
      <c r="V64" s="1681"/>
    </row>
    <row r="65" spans="1:22" ht="21.75" customHeight="1" thickBot="1">
      <c r="A65" s="1682" t="s">
        <v>487</v>
      </c>
      <c r="B65" s="1683"/>
      <c r="C65" s="1683"/>
      <c r="D65" s="1683"/>
      <c r="E65" s="1683"/>
      <c r="F65" s="1684" t="s">
        <v>488</v>
      </c>
      <c r="G65" s="1685"/>
      <c r="H65" s="1685"/>
      <c r="I65" s="1685"/>
      <c r="J65" s="1685"/>
      <c r="K65" s="1686" t="s">
        <v>489</v>
      </c>
      <c r="L65" s="1686"/>
      <c r="M65" s="1511"/>
      <c r="N65" s="1511"/>
      <c r="O65" s="1511"/>
      <c r="P65" s="1511"/>
      <c r="Q65" s="1687" t="s">
        <v>490</v>
      </c>
      <c r="R65" s="1687"/>
      <c r="S65" s="1687"/>
      <c r="T65" s="1687"/>
      <c r="U65" s="1687"/>
      <c r="V65" s="1688"/>
    </row>
    <row r="66" spans="1:22" ht="21.75" customHeight="1" thickTop="1">
      <c r="A66" s="1672" t="s">
        <v>491</v>
      </c>
      <c r="B66" s="786"/>
      <c r="C66" s="786"/>
      <c r="D66" s="786"/>
      <c r="E66" s="786"/>
      <c r="F66" s="786"/>
      <c r="G66" s="786"/>
      <c r="H66" s="786"/>
      <c r="I66" s="786"/>
      <c r="J66" s="786"/>
      <c r="K66" s="787"/>
      <c r="L66" s="1429" t="s">
        <v>986</v>
      </c>
      <c r="M66" s="786"/>
      <c r="N66" s="786"/>
      <c r="O66" s="786"/>
      <c r="P66" s="786"/>
      <c r="Q66" s="786"/>
      <c r="R66" s="786"/>
      <c r="S66" s="786"/>
      <c r="T66" s="786"/>
      <c r="U66" s="786"/>
      <c r="V66" s="1430"/>
    </row>
    <row r="67" spans="1:22" ht="21.75" customHeight="1">
      <c r="A67" s="1557" t="s">
        <v>991</v>
      </c>
      <c r="B67" s="741"/>
      <c r="C67" s="1312" t="s">
        <v>987</v>
      </c>
      <c r="D67" s="741"/>
      <c r="E67" s="1209" t="s">
        <v>492</v>
      </c>
      <c r="F67" s="1213"/>
      <c r="G67" s="1206" t="s">
        <v>991</v>
      </c>
      <c r="H67" s="741"/>
      <c r="I67" s="1312" t="s">
        <v>987</v>
      </c>
      <c r="J67" s="741"/>
      <c r="K67" s="194" t="s">
        <v>492</v>
      </c>
      <c r="L67" s="195" t="s">
        <v>991</v>
      </c>
      <c r="M67" s="1206" t="s">
        <v>492</v>
      </c>
      <c r="N67" s="1207"/>
      <c r="O67" s="1206" t="s">
        <v>493</v>
      </c>
      <c r="P67" s="1207"/>
      <c r="Q67" s="1206" t="s">
        <v>991</v>
      </c>
      <c r="R67" s="741"/>
      <c r="S67" s="1312" t="s">
        <v>492</v>
      </c>
      <c r="T67" s="741"/>
      <c r="U67" s="1206" t="s">
        <v>493</v>
      </c>
      <c r="V67" s="1631"/>
    </row>
    <row r="68" spans="1:22" ht="21.75" customHeight="1">
      <c r="A68" s="1671"/>
      <c r="B68" s="1635"/>
      <c r="C68" s="520" t="s">
        <v>994</v>
      </c>
      <c r="D68" s="519"/>
      <c r="E68" s="1448"/>
      <c r="F68" s="1448"/>
      <c r="G68" s="1217" t="s">
        <v>494</v>
      </c>
      <c r="H68" s="1218"/>
      <c r="I68" s="1213" t="s">
        <v>999</v>
      </c>
      <c r="J68" s="1208"/>
      <c r="K68" s="462"/>
      <c r="L68" s="147" t="s">
        <v>1112</v>
      </c>
      <c r="M68" s="1324"/>
      <c r="N68" s="1325"/>
      <c r="O68" s="1206"/>
      <c r="P68" s="1207"/>
      <c r="Q68" s="1206"/>
      <c r="R68" s="741"/>
      <c r="S68" s="1312"/>
      <c r="T68" s="741"/>
      <c r="U68" s="1206"/>
      <c r="V68" s="1631"/>
    </row>
    <row r="69" spans="1:22" ht="21.75" customHeight="1">
      <c r="A69" s="1266" t="s">
        <v>494</v>
      </c>
      <c r="B69" s="863"/>
      <c r="C69" s="520" t="s">
        <v>996</v>
      </c>
      <c r="D69" s="519"/>
      <c r="E69" s="1448"/>
      <c r="F69" s="1268"/>
      <c r="G69" s="1575" t="s">
        <v>495</v>
      </c>
      <c r="H69" s="1267"/>
      <c r="I69" s="1269" t="s">
        <v>655</v>
      </c>
      <c r="J69" s="1208"/>
      <c r="K69" s="462" t="s">
        <v>655</v>
      </c>
      <c r="L69" s="147" t="s">
        <v>496</v>
      </c>
      <c r="M69" s="1324"/>
      <c r="N69" s="1325"/>
      <c r="O69" s="1660"/>
      <c r="P69" s="1662"/>
      <c r="Q69" s="1206"/>
      <c r="R69" s="741"/>
      <c r="S69" s="1312"/>
      <c r="T69" s="741"/>
      <c r="U69" s="1206"/>
      <c r="V69" s="1631"/>
    </row>
    <row r="70" spans="1:22" ht="21.75" customHeight="1">
      <c r="A70" s="1266"/>
      <c r="B70" s="863"/>
      <c r="C70" s="520" t="s">
        <v>997</v>
      </c>
      <c r="D70" s="519"/>
      <c r="E70" s="1448"/>
      <c r="F70" s="1448"/>
      <c r="G70" s="1272" t="s">
        <v>497</v>
      </c>
      <c r="H70" s="1274"/>
      <c r="I70" s="1213"/>
      <c r="J70" s="1208"/>
      <c r="K70" s="196"/>
      <c r="L70" s="147" t="s">
        <v>498</v>
      </c>
      <c r="M70" s="1324"/>
      <c r="N70" s="1325"/>
      <c r="O70" s="1660"/>
      <c r="P70" s="1662"/>
      <c r="Q70" s="1206" t="s">
        <v>499</v>
      </c>
      <c r="R70" s="741"/>
      <c r="S70" s="1667"/>
      <c r="T70" s="1668"/>
      <c r="U70" s="1669"/>
      <c r="V70" s="1670"/>
    </row>
    <row r="71" spans="1:22" ht="21.75" customHeight="1">
      <c r="A71" s="1266" t="s">
        <v>495</v>
      </c>
      <c r="B71" s="863"/>
      <c r="C71" s="520" t="s">
        <v>998</v>
      </c>
      <c r="D71" s="519"/>
      <c r="E71" s="1448"/>
      <c r="F71" s="1448"/>
      <c r="G71" s="1575" t="s">
        <v>500</v>
      </c>
      <c r="H71" s="1267"/>
      <c r="I71" s="1284" t="s">
        <v>501</v>
      </c>
      <c r="J71" s="1276"/>
      <c r="K71" s="536"/>
      <c r="L71" s="147" t="s">
        <v>502</v>
      </c>
      <c r="M71" s="1324"/>
      <c r="N71" s="1325"/>
      <c r="O71" s="1660"/>
      <c r="P71" s="1662"/>
      <c r="Q71" s="1206" t="s">
        <v>503</v>
      </c>
      <c r="R71" s="741"/>
      <c r="S71" s="1667"/>
      <c r="T71" s="1668"/>
      <c r="U71" s="1669"/>
      <c r="V71" s="1670"/>
    </row>
    <row r="72" spans="1:22" ht="21.75" customHeight="1">
      <c r="A72" s="1266"/>
      <c r="B72" s="863"/>
      <c r="C72" s="1224" t="s">
        <v>642</v>
      </c>
      <c r="D72" s="1258"/>
      <c r="E72" s="1448"/>
      <c r="F72" s="1268"/>
      <c r="G72" s="1575" t="s">
        <v>504</v>
      </c>
      <c r="H72" s="1267"/>
      <c r="I72" s="1269"/>
      <c r="J72" s="1208"/>
      <c r="K72" s="196"/>
      <c r="L72" s="147" t="s">
        <v>505</v>
      </c>
      <c r="M72" s="1324"/>
      <c r="N72" s="1325"/>
      <c r="O72" s="1660"/>
      <c r="P72" s="1662"/>
      <c r="Q72" s="1665" t="s">
        <v>506</v>
      </c>
      <c r="R72" s="1666"/>
      <c r="S72" s="1658"/>
      <c r="T72" s="1659"/>
      <c r="U72" s="1663"/>
      <c r="V72" s="1664"/>
    </row>
    <row r="73" spans="1:22" ht="21.75" customHeight="1">
      <c r="A73" s="1266" t="s">
        <v>497</v>
      </c>
      <c r="B73" s="863"/>
      <c r="C73" s="1224" t="s">
        <v>252</v>
      </c>
      <c r="D73" s="1258"/>
      <c r="E73" s="1448"/>
      <c r="F73" s="1268"/>
      <c r="G73" s="1575" t="s">
        <v>495</v>
      </c>
      <c r="H73" s="1267"/>
      <c r="I73" s="1269"/>
      <c r="J73" s="1208"/>
      <c r="K73" s="196"/>
      <c r="L73" s="147" t="s">
        <v>507</v>
      </c>
      <c r="M73" s="1324"/>
      <c r="N73" s="1325"/>
      <c r="O73" s="1660"/>
      <c r="P73" s="1662"/>
      <c r="Q73" s="1665" t="s">
        <v>508</v>
      </c>
      <c r="R73" s="1666"/>
      <c r="S73" s="1658"/>
      <c r="T73" s="1659"/>
      <c r="U73" s="1660"/>
      <c r="V73" s="1661"/>
    </row>
    <row r="74" spans="1:22" ht="21.75" customHeight="1">
      <c r="A74" s="1266"/>
      <c r="B74" s="863"/>
      <c r="C74" s="1213" t="s">
        <v>576</v>
      </c>
      <c r="D74" s="1628"/>
      <c r="E74" s="1448"/>
      <c r="F74" s="1448"/>
      <c r="G74" s="1272" t="s">
        <v>497</v>
      </c>
      <c r="H74" s="1274"/>
      <c r="I74" s="1213"/>
      <c r="J74" s="1208"/>
      <c r="K74" s="196"/>
      <c r="L74" s="147" t="s">
        <v>999</v>
      </c>
      <c r="M74" s="1324"/>
      <c r="N74" s="1325"/>
      <c r="O74" s="1660"/>
      <c r="P74" s="1662"/>
      <c r="Q74" s="1206" t="s">
        <v>509</v>
      </c>
      <c r="R74" s="741"/>
      <c r="S74" s="1312"/>
      <c r="T74" s="741"/>
      <c r="U74" s="1206"/>
      <c r="V74" s="1631"/>
    </row>
    <row r="75" spans="1:22" ht="21.75" customHeight="1" thickBot="1">
      <c r="A75" s="1277"/>
      <c r="B75" s="893"/>
      <c r="C75" s="1182" t="s">
        <v>577</v>
      </c>
      <c r="D75" s="1641"/>
      <c r="E75" s="1651"/>
      <c r="F75" s="1651"/>
      <c r="G75" s="1183" t="s">
        <v>1002</v>
      </c>
      <c r="H75" s="1184"/>
      <c r="I75" s="1626"/>
      <c r="J75" s="1641"/>
      <c r="K75" s="463">
        <f>E68+E69+E70+E71+E72+E73+E74+E75+K68+K71</f>
        <v>0</v>
      </c>
      <c r="L75" s="176" t="s">
        <v>501</v>
      </c>
      <c r="M75" s="1652"/>
      <c r="N75" s="1653"/>
      <c r="O75" s="1654"/>
      <c r="P75" s="1655"/>
      <c r="Q75" s="1183" t="s">
        <v>1002</v>
      </c>
      <c r="R75" s="1639"/>
      <c r="S75" s="1656">
        <f>M68+M69+M70+M71+M72+M73+M74+M75+S72+S73</f>
        <v>0</v>
      </c>
      <c r="T75" s="1657"/>
      <c r="U75" s="1303">
        <f>O68+O69+O70+O71+O72+O73+O74+O75+U72+U73</f>
        <v>0</v>
      </c>
      <c r="V75" s="1649"/>
    </row>
    <row r="76" spans="1:22" ht="21.75" customHeight="1" thickTop="1">
      <c r="A76" s="1270"/>
      <c r="B76" s="1271"/>
      <c r="C76" s="1272" t="s">
        <v>1038</v>
      </c>
      <c r="D76" s="1273"/>
      <c r="E76" s="1273"/>
      <c r="F76" s="1274"/>
      <c r="G76" s="1272" t="s">
        <v>1039</v>
      </c>
      <c r="H76" s="1275"/>
      <c r="I76" s="1275"/>
      <c r="J76" s="1276"/>
      <c r="K76" s="1428" t="s">
        <v>1040</v>
      </c>
      <c r="L76" s="1650"/>
      <c r="M76" s="179"/>
      <c r="N76" s="177" t="s">
        <v>1041</v>
      </c>
      <c r="O76" s="177"/>
      <c r="P76" s="1272" t="s">
        <v>1042</v>
      </c>
      <c r="Q76" s="786"/>
      <c r="R76" s="1447"/>
      <c r="S76" s="1428" t="s">
        <v>1043</v>
      </c>
      <c r="T76" s="786"/>
      <c r="U76" s="786"/>
      <c r="V76" s="1430"/>
    </row>
    <row r="77" spans="1:22" ht="21.75" customHeight="1">
      <c r="A77" s="1266" t="s">
        <v>261</v>
      </c>
      <c r="B77" s="1267"/>
      <c r="C77" s="1268">
        <v>37.5</v>
      </c>
      <c r="D77" s="1269"/>
      <c r="E77" s="182"/>
      <c r="F77" s="174" t="s">
        <v>262</v>
      </c>
      <c r="G77" s="1213" t="s">
        <v>244</v>
      </c>
      <c r="H77" s="1269"/>
      <c r="I77" s="147" t="s">
        <v>244</v>
      </c>
      <c r="J77" s="254" t="s">
        <v>244</v>
      </c>
      <c r="K77" s="1213"/>
      <c r="L77" s="1628"/>
      <c r="M77" s="1269"/>
      <c r="N77" s="1625"/>
      <c r="O77" s="1628"/>
      <c r="P77" s="1627" t="s">
        <v>263</v>
      </c>
      <c r="Q77" s="1625"/>
      <c r="R77" s="1628"/>
      <c r="S77" s="1206"/>
      <c r="T77" s="1625"/>
      <c r="U77" s="1625"/>
      <c r="V77" s="183"/>
    </row>
    <row r="78" spans="1:22" ht="21.75" customHeight="1">
      <c r="A78" s="1266" t="s">
        <v>264</v>
      </c>
      <c r="B78" s="1267"/>
      <c r="C78" s="1268">
        <v>31.5</v>
      </c>
      <c r="D78" s="1269"/>
      <c r="E78" s="182"/>
      <c r="F78" s="174" t="s">
        <v>262</v>
      </c>
      <c r="G78" s="1213"/>
      <c r="H78" s="1269"/>
      <c r="I78" s="181"/>
      <c r="J78" s="254"/>
      <c r="K78" s="1213"/>
      <c r="L78" s="1628"/>
      <c r="M78" s="1269"/>
      <c r="N78" s="1625"/>
      <c r="O78" s="1628"/>
      <c r="P78" s="1627" t="s">
        <v>263</v>
      </c>
      <c r="Q78" s="1625"/>
      <c r="R78" s="1628"/>
      <c r="S78" s="1206"/>
      <c r="T78" s="1625"/>
      <c r="U78" s="1625"/>
      <c r="V78" s="183"/>
    </row>
    <row r="79" spans="1:22" ht="21.75" customHeight="1">
      <c r="A79" s="1266" t="s">
        <v>265</v>
      </c>
      <c r="B79" s="1267"/>
      <c r="C79" s="1268">
        <v>26.5</v>
      </c>
      <c r="D79" s="1269"/>
      <c r="E79" s="182"/>
      <c r="F79" s="174" t="s">
        <v>262</v>
      </c>
      <c r="G79" s="1213"/>
      <c r="H79" s="1269"/>
      <c r="I79" s="147">
        <v>100</v>
      </c>
      <c r="J79" s="254"/>
      <c r="K79" s="1213"/>
      <c r="L79" s="1628"/>
      <c r="M79" s="1269"/>
      <c r="N79" s="1625"/>
      <c r="O79" s="1628"/>
      <c r="P79" s="1627" t="s">
        <v>263</v>
      </c>
      <c r="Q79" s="1625"/>
      <c r="R79" s="1628"/>
      <c r="S79" s="1206"/>
      <c r="T79" s="1625"/>
      <c r="U79" s="1625"/>
      <c r="V79" s="183"/>
    </row>
    <row r="80" spans="1:22" ht="21.75" customHeight="1">
      <c r="A80" s="1266" t="s">
        <v>831</v>
      </c>
      <c r="B80" s="1267"/>
      <c r="C80" s="1268">
        <v>19</v>
      </c>
      <c r="D80" s="1269"/>
      <c r="E80" s="182"/>
      <c r="F80" s="174" t="s">
        <v>832</v>
      </c>
      <c r="G80" s="1213">
        <v>95</v>
      </c>
      <c r="H80" s="1269"/>
      <c r="I80" s="147" t="s">
        <v>1044</v>
      </c>
      <c r="J80" s="254">
        <v>100</v>
      </c>
      <c r="K80" s="1213"/>
      <c r="L80" s="1628"/>
      <c r="M80" s="1269"/>
      <c r="N80" s="1625"/>
      <c r="O80" s="1628"/>
      <c r="P80" s="1627" t="s">
        <v>1080</v>
      </c>
      <c r="Q80" s="1625"/>
      <c r="R80" s="1628"/>
      <c r="S80" s="1206"/>
      <c r="T80" s="1625"/>
      <c r="U80" s="1625"/>
      <c r="V80" s="183"/>
    </row>
    <row r="81" spans="1:22" ht="21.75" customHeight="1">
      <c r="A81" s="1266" t="s">
        <v>833</v>
      </c>
      <c r="B81" s="1267"/>
      <c r="C81" s="1213">
        <v>13.2</v>
      </c>
      <c r="D81" s="1269"/>
      <c r="E81" s="181"/>
      <c r="F81" s="174" t="s">
        <v>834</v>
      </c>
      <c r="G81" s="1213">
        <v>70</v>
      </c>
      <c r="H81" s="1269"/>
      <c r="I81" s="147" t="s">
        <v>1045</v>
      </c>
      <c r="J81" s="254">
        <v>90</v>
      </c>
      <c r="K81" s="1213"/>
      <c r="L81" s="1628"/>
      <c r="M81" s="1269"/>
      <c r="N81" s="1625"/>
      <c r="O81" s="1628"/>
      <c r="P81" s="1627" t="s">
        <v>1081</v>
      </c>
      <c r="Q81" s="1625"/>
      <c r="R81" s="1628"/>
      <c r="S81" s="1206"/>
      <c r="T81" s="1625"/>
      <c r="U81" s="1625"/>
      <c r="V81" s="183"/>
    </row>
    <row r="82" spans="1:22" ht="21.75" customHeight="1">
      <c r="A82" s="1266" t="s">
        <v>844</v>
      </c>
      <c r="B82" s="1267"/>
      <c r="C82" s="1213">
        <v>4.75</v>
      </c>
      <c r="D82" s="1269"/>
      <c r="E82" s="181"/>
      <c r="F82" s="174" t="s">
        <v>832</v>
      </c>
      <c r="G82" s="1213">
        <v>35</v>
      </c>
      <c r="H82" s="1269"/>
      <c r="I82" s="147" t="s">
        <v>1044</v>
      </c>
      <c r="J82" s="254">
        <v>55</v>
      </c>
      <c r="K82" s="1213"/>
      <c r="L82" s="1628"/>
      <c r="M82" s="1269"/>
      <c r="N82" s="1625"/>
      <c r="O82" s="1628"/>
      <c r="P82" s="1627" t="s">
        <v>1080</v>
      </c>
      <c r="Q82" s="1625"/>
      <c r="R82" s="1628"/>
      <c r="S82" s="1206"/>
      <c r="T82" s="1625"/>
      <c r="U82" s="1625"/>
      <c r="V82" s="183"/>
    </row>
    <row r="83" spans="1:22" ht="21.75" customHeight="1">
      <c r="A83" s="1266" t="s">
        <v>837</v>
      </c>
      <c r="B83" s="1267"/>
      <c r="C83" s="1213">
        <v>2.36</v>
      </c>
      <c r="D83" s="1269"/>
      <c r="E83" s="181"/>
      <c r="F83" s="174" t="s">
        <v>832</v>
      </c>
      <c r="G83" s="1213">
        <v>20</v>
      </c>
      <c r="H83" s="1269"/>
      <c r="I83" s="147" t="s">
        <v>1044</v>
      </c>
      <c r="J83" s="254">
        <v>35</v>
      </c>
      <c r="K83" s="1213"/>
      <c r="L83" s="1628"/>
      <c r="M83" s="1269"/>
      <c r="N83" s="1625"/>
      <c r="O83" s="1628"/>
      <c r="P83" s="1627" t="s">
        <v>1080</v>
      </c>
      <c r="Q83" s="1625"/>
      <c r="R83" s="1628"/>
      <c r="S83" s="1206"/>
      <c r="T83" s="1625"/>
      <c r="U83" s="1625"/>
      <c r="V83" s="183"/>
    </row>
    <row r="84" spans="1:22" ht="21.75" customHeight="1">
      <c r="A84" s="1266" t="s">
        <v>838</v>
      </c>
      <c r="B84" s="1267"/>
      <c r="C84" s="1213">
        <v>600</v>
      </c>
      <c r="D84" s="1269"/>
      <c r="E84" s="181"/>
      <c r="F84" s="174" t="s">
        <v>877</v>
      </c>
      <c r="G84" s="1213">
        <v>11</v>
      </c>
      <c r="H84" s="1269"/>
      <c r="I84" s="147" t="s">
        <v>1044</v>
      </c>
      <c r="J84" s="254">
        <v>23</v>
      </c>
      <c r="K84" s="1213"/>
      <c r="L84" s="1628"/>
      <c r="M84" s="1269"/>
      <c r="N84" s="1625"/>
      <c r="O84" s="1628"/>
      <c r="P84" s="1627" t="s">
        <v>1080</v>
      </c>
      <c r="Q84" s="1625"/>
      <c r="R84" s="1628"/>
      <c r="S84" s="1206"/>
      <c r="T84" s="1625"/>
      <c r="U84" s="1625"/>
      <c r="V84" s="183"/>
    </row>
    <row r="85" spans="1:22" ht="21.75" customHeight="1">
      <c r="A85" s="1266" t="s">
        <v>839</v>
      </c>
      <c r="B85" s="1267"/>
      <c r="C85" s="1213">
        <v>300</v>
      </c>
      <c r="D85" s="1269"/>
      <c r="E85" s="181"/>
      <c r="F85" s="174" t="s">
        <v>840</v>
      </c>
      <c r="G85" s="1213">
        <v>5</v>
      </c>
      <c r="H85" s="1269"/>
      <c r="I85" s="147" t="s">
        <v>1046</v>
      </c>
      <c r="J85" s="254">
        <v>16</v>
      </c>
      <c r="K85" s="1213"/>
      <c r="L85" s="1628"/>
      <c r="M85" s="1269"/>
      <c r="N85" s="1625"/>
      <c r="O85" s="1628"/>
      <c r="P85" s="1627" t="s">
        <v>1082</v>
      </c>
      <c r="Q85" s="1625"/>
      <c r="R85" s="1628"/>
      <c r="S85" s="1206"/>
      <c r="T85" s="1625"/>
      <c r="U85" s="1625"/>
      <c r="V85" s="183"/>
    </row>
    <row r="86" spans="1:22" ht="21.75" customHeight="1">
      <c r="A86" s="1266" t="s">
        <v>841</v>
      </c>
      <c r="B86" s="1267"/>
      <c r="C86" s="1213">
        <v>150</v>
      </c>
      <c r="D86" s="1269"/>
      <c r="E86" s="181"/>
      <c r="F86" s="174" t="s">
        <v>840</v>
      </c>
      <c r="G86" s="1213">
        <v>4</v>
      </c>
      <c r="H86" s="1269"/>
      <c r="I86" s="147" t="s">
        <v>1046</v>
      </c>
      <c r="J86" s="254">
        <v>12</v>
      </c>
      <c r="K86" s="1213"/>
      <c r="L86" s="1628"/>
      <c r="M86" s="1269"/>
      <c r="N86" s="1625"/>
      <c r="O86" s="1628"/>
      <c r="P86" s="1627" t="s">
        <v>1082</v>
      </c>
      <c r="Q86" s="1625"/>
      <c r="R86" s="1628"/>
      <c r="S86" s="1206"/>
      <c r="T86" s="1625"/>
      <c r="U86" s="1625"/>
      <c r="V86" s="183"/>
    </row>
    <row r="87" spans="1:22" ht="21.75" customHeight="1" thickBot="1">
      <c r="A87" s="1277" t="s">
        <v>842</v>
      </c>
      <c r="B87" s="1278"/>
      <c r="C87" s="1182">
        <v>75</v>
      </c>
      <c r="D87" s="1279"/>
      <c r="E87" s="184"/>
      <c r="F87" s="185" t="s">
        <v>840</v>
      </c>
      <c r="G87" s="1182">
        <v>2</v>
      </c>
      <c r="H87" s="1279"/>
      <c r="I87" s="176" t="s">
        <v>1046</v>
      </c>
      <c r="J87" s="255">
        <v>7</v>
      </c>
      <c r="K87" s="1182"/>
      <c r="L87" s="1641"/>
      <c r="M87" s="1279"/>
      <c r="N87" s="1626"/>
      <c r="O87" s="1641"/>
      <c r="P87" s="1640" t="s">
        <v>1082</v>
      </c>
      <c r="Q87" s="1626"/>
      <c r="R87" s="1641"/>
      <c r="S87" s="1183"/>
      <c r="T87" s="1626"/>
      <c r="U87" s="1626"/>
      <c r="V87" s="186"/>
    </row>
    <row r="88" spans="1:22" ht="21.75" customHeight="1" thickTop="1">
      <c r="A88" s="1282" t="s">
        <v>510</v>
      </c>
      <c r="B88" s="1283"/>
      <c r="C88" s="1283"/>
      <c r="D88" s="1283"/>
      <c r="E88" s="1283"/>
      <c r="F88" s="1283"/>
      <c r="G88" s="1283"/>
      <c r="H88" s="1284"/>
      <c r="I88" s="1276" t="s">
        <v>1056</v>
      </c>
      <c r="J88" s="1283"/>
      <c r="K88" s="1284"/>
      <c r="L88" s="1645"/>
      <c r="M88" s="1275"/>
      <c r="N88" s="900"/>
      <c r="O88" s="1645"/>
      <c r="P88" s="1644" t="s">
        <v>1083</v>
      </c>
      <c r="Q88" s="900"/>
      <c r="R88" s="1645"/>
      <c r="S88" s="1428"/>
      <c r="T88" s="786"/>
      <c r="U88" s="786"/>
      <c r="V88" s="1430"/>
    </row>
    <row r="89" spans="1:22" ht="21.75" customHeight="1">
      <c r="A89" s="1282" t="s">
        <v>511</v>
      </c>
      <c r="B89" s="1283"/>
      <c r="C89" s="1283"/>
      <c r="D89" s="1283"/>
      <c r="E89" s="1283"/>
      <c r="F89" s="1283"/>
      <c r="G89" s="1283"/>
      <c r="H89" s="1284"/>
      <c r="I89" s="1276" t="s">
        <v>1056</v>
      </c>
      <c r="J89" s="1283"/>
      <c r="K89" s="1213"/>
      <c r="L89" s="1628"/>
      <c r="M89" s="1269"/>
      <c r="N89" s="1625"/>
      <c r="O89" s="1628"/>
      <c r="P89" s="1627" t="s">
        <v>1083</v>
      </c>
      <c r="Q89" s="1625"/>
      <c r="R89" s="1628"/>
      <c r="S89" s="1206"/>
      <c r="T89" s="1625"/>
      <c r="U89" s="1625"/>
      <c r="V89" s="183"/>
    </row>
    <row r="90" spans="1:22" ht="21.75" customHeight="1">
      <c r="A90" s="1282" t="s">
        <v>512</v>
      </c>
      <c r="B90" s="1283"/>
      <c r="C90" s="1283"/>
      <c r="D90" s="1283"/>
      <c r="E90" s="1283"/>
      <c r="F90" s="1283"/>
      <c r="G90" s="1283"/>
      <c r="H90" s="1284"/>
      <c r="I90" s="1276" t="s">
        <v>932</v>
      </c>
      <c r="J90" s="1283"/>
      <c r="K90" s="1213"/>
      <c r="L90" s="1628"/>
      <c r="M90" s="1269"/>
      <c r="N90" s="1625"/>
      <c r="O90" s="1628"/>
      <c r="P90" s="1627" t="s">
        <v>513</v>
      </c>
      <c r="Q90" s="1625"/>
      <c r="R90" s="1628"/>
      <c r="S90" s="1206"/>
      <c r="T90" s="1625"/>
      <c r="U90" s="1625"/>
      <c r="V90" s="183"/>
    </row>
    <row r="91" spans="1:22" ht="21.75" customHeight="1">
      <c r="A91" s="1282" t="s">
        <v>514</v>
      </c>
      <c r="B91" s="1283"/>
      <c r="C91" s="1283"/>
      <c r="D91" s="1283"/>
      <c r="E91" s="1283"/>
      <c r="F91" s="1283"/>
      <c r="G91" s="1283"/>
      <c r="H91" s="1284"/>
      <c r="I91" s="1276" t="s">
        <v>1056</v>
      </c>
      <c r="J91" s="1283"/>
      <c r="K91" s="1213"/>
      <c r="L91" s="1628"/>
      <c r="M91" s="1269"/>
      <c r="N91" s="1625"/>
      <c r="O91" s="1628"/>
      <c r="P91" s="1627" t="s">
        <v>1083</v>
      </c>
      <c r="Q91" s="1625"/>
      <c r="R91" s="1628"/>
      <c r="S91" s="1206"/>
      <c r="T91" s="1625"/>
      <c r="U91" s="1625"/>
      <c r="V91" s="183"/>
    </row>
    <row r="92" spans="1:22" ht="21.75" customHeight="1">
      <c r="A92" s="1282" t="s">
        <v>515</v>
      </c>
      <c r="B92" s="1283"/>
      <c r="C92" s="1283"/>
      <c r="D92" s="1283"/>
      <c r="E92" s="1283"/>
      <c r="F92" s="1283"/>
      <c r="G92" s="1283"/>
      <c r="H92" s="1284"/>
      <c r="I92" s="1276" t="s">
        <v>516</v>
      </c>
      <c r="J92" s="1283"/>
      <c r="K92" s="1213"/>
      <c r="L92" s="1628"/>
      <c r="M92" s="1269"/>
      <c r="N92" s="1625"/>
      <c r="O92" s="1628"/>
      <c r="P92" s="1627" t="s">
        <v>517</v>
      </c>
      <c r="Q92" s="1625"/>
      <c r="R92" s="1628"/>
      <c r="S92" s="1206"/>
      <c r="T92" s="1625"/>
      <c r="U92" s="1625"/>
      <c r="V92" s="183"/>
    </row>
    <row r="93" spans="1:22" ht="21.75" customHeight="1">
      <c r="A93" s="188"/>
      <c r="B93" s="189"/>
      <c r="C93" s="1209" t="s">
        <v>1048</v>
      </c>
      <c r="D93" s="1209"/>
      <c r="E93" s="1209"/>
      <c r="F93" s="1209"/>
      <c r="G93" s="1209"/>
      <c r="H93" s="1213"/>
      <c r="I93" s="1208" t="s">
        <v>1049</v>
      </c>
      <c r="J93" s="1209"/>
      <c r="K93" s="1213"/>
      <c r="L93" s="1628"/>
      <c r="M93" s="1269"/>
      <c r="N93" s="1625"/>
      <c r="O93" s="1628"/>
      <c r="P93" s="1627" t="s">
        <v>1080</v>
      </c>
      <c r="Q93" s="1625"/>
      <c r="R93" s="1628"/>
      <c r="S93" s="1206"/>
      <c r="T93" s="1625"/>
      <c r="U93" s="1625"/>
      <c r="V93" s="183"/>
    </row>
    <row r="94" spans="1:22" ht="21.75" customHeight="1">
      <c r="A94" s="140" t="s">
        <v>1050</v>
      </c>
      <c r="B94" s="178" t="s">
        <v>1051</v>
      </c>
      <c r="C94" s="1209" t="s">
        <v>1052</v>
      </c>
      <c r="D94" s="1209"/>
      <c r="E94" s="1209"/>
      <c r="F94" s="1209"/>
      <c r="G94" s="1209"/>
      <c r="H94" s="1213"/>
      <c r="I94" s="1208" t="s">
        <v>1053</v>
      </c>
      <c r="J94" s="1209"/>
      <c r="K94" s="1213"/>
      <c r="L94" s="1628"/>
      <c r="M94" s="1269"/>
      <c r="N94" s="1625"/>
      <c r="O94" s="1628"/>
      <c r="P94" s="1627" t="s">
        <v>1083</v>
      </c>
      <c r="Q94" s="1625"/>
      <c r="R94" s="1628"/>
      <c r="S94" s="1206"/>
      <c r="T94" s="1625"/>
      <c r="U94" s="1625"/>
      <c r="V94" s="183"/>
    </row>
    <row r="95" spans="1:22" ht="21.75" customHeight="1">
      <c r="A95" s="190" t="s">
        <v>892</v>
      </c>
      <c r="B95" s="178" t="s">
        <v>1054</v>
      </c>
      <c r="C95" s="1209" t="s">
        <v>1055</v>
      </c>
      <c r="D95" s="1209"/>
      <c r="E95" s="1209"/>
      <c r="F95" s="1209"/>
      <c r="G95" s="1209"/>
      <c r="H95" s="1213"/>
      <c r="I95" s="1208" t="s">
        <v>1056</v>
      </c>
      <c r="J95" s="1209"/>
      <c r="K95" s="1213"/>
      <c r="L95" s="1628"/>
      <c r="M95" s="1269"/>
      <c r="N95" s="1625"/>
      <c r="O95" s="1628"/>
      <c r="P95" s="1627" t="s">
        <v>1083</v>
      </c>
      <c r="Q95" s="1625"/>
      <c r="R95" s="1628"/>
      <c r="S95" s="1176" t="s">
        <v>412</v>
      </c>
      <c r="T95" s="1177"/>
      <c r="U95" s="1177"/>
      <c r="V95" s="528"/>
    </row>
    <row r="96" spans="1:22" ht="21.75" customHeight="1">
      <c r="A96" s="140" t="s">
        <v>1057</v>
      </c>
      <c r="B96" s="178" t="s">
        <v>933</v>
      </c>
      <c r="C96" s="1209" t="s">
        <v>1058</v>
      </c>
      <c r="D96" s="1209"/>
      <c r="E96" s="1209"/>
      <c r="F96" s="1209"/>
      <c r="G96" s="1209"/>
      <c r="H96" s="1213"/>
      <c r="I96" s="1208" t="s">
        <v>1059</v>
      </c>
      <c r="J96" s="1209"/>
      <c r="K96" s="1213"/>
      <c r="L96" s="1628"/>
      <c r="M96" s="1269"/>
      <c r="N96" s="1625"/>
      <c r="O96" s="1628"/>
      <c r="P96" s="1627" t="s">
        <v>1084</v>
      </c>
      <c r="Q96" s="1625"/>
      <c r="R96" s="1628"/>
      <c r="S96" s="1176" t="s">
        <v>560</v>
      </c>
      <c r="T96" s="1177"/>
      <c r="U96" s="1177"/>
      <c r="V96" s="528"/>
    </row>
    <row r="97" spans="1:22" ht="21.75" customHeight="1">
      <c r="A97" s="140" t="s">
        <v>1060</v>
      </c>
      <c r="B97" s="178" t="s">
        <v>1061</v>
      </c>
      <c r="C97" s="1209" t="s">
        <v>1062</v>
      </c>
      <c r="D97" s="1209"/>
      <c r="E97" s="1209"/>
      <c r="F97" s="1209"/>
      <c r="G97" s="1209"/>
      <c r="H97" s="1213"/>
      <c r="I97" s="1208" t="s">
        <v>266</v>
      </c>
      <c r="J97" s="1209"/>
      <c r="K97" s="1213"/>
      <c r="L97" s="1628"/>
      <c r="M97" s="1269"/>
      <c r="N97" s="1625"/>
      <c r="O97" s="1628"/>
      <c r="P97" s="1627" t="s">
        <v>263</v>
      </c>
      <c r="Q97" s="1625"/>
      <c r="R97" s="1628"/>
      <c r="S97" s="1188">
        <v>4.9</v>
      </c>
      <c r="T97" s="1624"/>
      <c r="U97" s="1624"/>
      <c r="V97" s="528" t="s">
        <v>894</v>
      </c>
    </row>
    <row r="98" spans="1:22" ht="21.75" customHeight="1">
      <c r="A98" s="140" t="s">
        <v>1175</v>
      </c>
      <c r="B98" s="178" t="s">
        <v>1063</v>
      </c>
      <c r="C98" s="1209" t="s">
        <v>1064</v>
      </c>
      <c r="D98" s="1209"/>
      <c r="E98" s="1209"/>
      <c r="F98" s="1209"/>
      <c r="G98" s="1209"/>
      <c r="H98" s="1213"/>
      <c r="I98" s="1208" t="s">
        <v>267</v>
      </c>
      <c r="J98" s="1209"/>
      <c r="K98" s="1213"/>
      <c r="L98" s="1628"/>
      <c r="M98" s="1269"/>
      <c r="N98" s="1625"/>
      <c r="O98" s="1628"/>
      <c r="P98" s="1627" t="s">
        <v>263</v>
      </c>
      <c r="Q98" s="1625"/>
      <c r="R98" s="1628"/>
      <c r="S98" s="1176" t="s">
        <v>563</v>
      </c>
      <c r="T98" s="1177"/>
      <c r="U98" s="1177"/>
      <c r="V98" s="528"/>
    </row>
    <row r="99" spans="1:22" ht="21.75" customHeight="1">
      <c r="A99" s="191"/>
      <c r="B99" s="180"/>
      <c r="C99" s="1209" t="s">
        <v>1065</v>
      </c>
      <c r="D99" s="1209"/>
      <c r="E99" s="1209"/>
      <c r="F99" s="1209"/>
      <c r="G99" s="1209"/>
      <c r="H99" s="1213"/>
      <c r="I99" s="1208" t="s">
        <v>1066</v>
      </c>
      <c r="J99" s="1209"/>
      <c r="K99" s="1213"/>
      <c r="L99" s="1628"/>
      <c r="M99" s="1269"/>
      <c r="N99" s="1625"/>
      <c r="O99" s="1628"/>
      <c r="P99" s="1627" t="s">
        <v>1067</v>
      </c>
      <c r="Q99" s="1625"/>
      <c r="R99" s="1628"/>
      <c r="S99" s="1206"/>
      <c r="T99" s="1625"/>
      <c r="U99" s="1625"/>
      <c r="V99" s="183"/>
    </row>
    <row r="100" spans="1:22" ht="21.75" customHeight="1">
      <c r="A100" s="1212" t="s">
        <v>1068</v>
      </c>
      <c r="B100" s="1209"/>
      <c r="C100" s="1209"/>
      <c r="D100" s="1209"/>
      <c r="E100" s="1209"/>
      <c r="F100" s="1209"/>
      <c r="G100" s="1209"/>
      <c r="H100" s="1213"/>
      <c r="I100" s="1208" t="s">
        <v>1069</v>
      </c>
      <c r="J100" s="1209"/>
      <c r="K100" s="1213"/>
      <c r="L100" s="1628"/>
      <c r="M100" s="1269"/>
      <c r="N100" s="1625"/>
      <c r="O100" s="1628"/>
      <c r="P100" s="1627" t="s">
        <v>1070</v>
      </c>
      <c r="Q100" s="1625"/>
      <c r="R100" s="1628"/>
      <c r="S100" s="1206"/>
      <c r="T100" s="1625"/>
      <c r="U100" s="1625"/>
      <c r="V100" s="183"/>
    </row>
    <row r="101" spans="1:22" ht="21.75" customHeight="1">
      <c r="A101" s="1291" t="s">
        <v>1187</v>
      </c>
      <c r="B101" s="1292"/>
      <c r="C101" s="1224" t="s">
        <v>1132</v>
      </c>
      <c r="D101" s="1225"/>
      <c r="E101" s="1225"/>
      <c r="F101" s="1225"/>
      <c r="G101" s="1225"/>
      <c r="H101" s="1225"/>
      <c r="I101" s="1208" t="s">
        <v>1066</v>
      </c>
      <c r="J101" s="1209"/>
      <c r="K101" s="1206"/>
      <c r="L101" s="1207"/>
      <c r="M101" s="1312"/>
      <c r="N101" s="1169"/>
      <c r="O101" s="741"/>
      <c r="P101" s="1627" t="s">
        <v>1070</v>
      </c>
      <c r="Q101" s="1625"/>
      <c r="R101" s="1628"/>
      <c r="S101" s="1176"/>
      <c r="T101" s="1177"/>
      <c r="U101" s="1177"/>
      <c r="V101" s="183"/>
    </row>
    <row r="102" spans="1:22" ht="21.75" customHeight="1">
      <c r="A102" s="1293"/>
      <c r="B102" s="1294"/>
      <c r="C102" s="1224" t="s">
        <v>644</v>
      </c>
      <c r="D102" s="1225"/>
      <c r="E102" s="1225"/>
      <c r="F102" s="1225"/>
      <c r="G102" s="1225"/>
      <c r="H102" s="1225"/>
      <c r="I102" s="1208" t="s">
        <v>1071</v>
      </c>
      <c r="J102" s="1209"/>
      <c r="K102" s="1206"/>
      <c r="L102" s="1207"/>
      <c r="M102" s="1312"/>
      <c r="N102" s="1169"/>
      <c r="O102" s="741"/>
      <c r="P102" s="1627" t="s">
        <v>1070</v>
      </c>
      <c r="Q102" s="1625"/>
      <c r="R102" s="1628"/>
      <c r="S102" s="1629"/>
      <c r="T102" s="1630"/>
      <c r="U102" s="1630"/>
      <c r="V102" s="183"/>
    </row>
    <row r="103" spans="1:22" ht="21.75" customHeight="1">
      <c r="A103" s="1295"/>
      <c r="B103" s="1296"/>
      <c r="C103" s="1224" t="s">
        <v>1133</v>
      </c>
      <c r="D103" s="1225"/>
      <c r="E103" s="1225"/>
      <c r="F103" s="1225"/>
      <c r="G103" s="1225"/>
      <c r="H103" s="1225"/>
      <c r="I103" s="1208" t="s">
        <v>1066</v>
      </c>
      <c r="J103" s="1209"/>
      <c r="K103" s="1206"/>
      <c r="L103" s="1207"/>
      <c r="M103" s="1312"/>
      <c r="N103" s="1169"/>
      <c r="O103" s="741"/>
      <c r="P103" s="1627" t="s">
        <v>1070</v>
      </c>
      <c r="Q103" s="1625"/>
      <c r="R103" s="1628"/>
      <c r="S103" s="1176"/>
      <c r="T103" s="1177"/>
      <c r="U103" s="1177"/>
      <c r="V103" s="183"/>
    </row>
    <row r="104" spans="1:22" ht="21.75" customHeight="1">
      <c r="A104" s="1212" t="s">
        <v>697</v>
      </c>
      <c r="B104" s="1209"/>
      <c r="C104" s="1209"/>
      <c r="D104" s="1209"/>
      <c r="E104" s="1209"/>
      <c r="F104" s="1209"/>
      <c r="G104" s="1209"/>
      <c r="H104" s="1213"/>
      <c r="I104" s="1208" t="s">
        <v>269</v>
      </c>
      <c r="J104" s="1209"/>
      <c r="K104" s="1213"/>
      <c r="L104" s="1628"/>
      <c r="M104" s="1269"/>
      <c r="N104" s="1625"/>
      <c r="O104" s="1628"/>
      <c r="P104" s="1627" t="s">
        <v>268</v>
      </c>
      <c r="Q104" s="1625"/>
      <c r="R104" s="1628"/>
      <c r="S104" s="1206"/>
      <c r="T104" s="1625"/>
      <c r="U104" s="1625"/>
      <c r="V104" s="183"/>
    </row>
    <row r="105" spans="1:22" ht="21.75" customHeight="1" thickBot="1">
      <c r="A105" s="1215" t="s">
        <v>1072</v>
      </c>
      <c r="B105" s="1192"/>
      <c r="C105" s="1192"/>
      <c r="D105" s="1192"/>
      <c r="E105" s="1192"/>
      <c r="F105" s="1192"/>
      <c r="G105" s="1192"/>
      <c r="H105" s="1193"/>
      <c r="I105" s="1216" t="s">
        <v>1073</v>
      </c>
      <c r="J105" s="1192"/>
      <c r="K105" s="1193"/>
      <c r="L105" s="917"/>
      <c r="M105" s="1695"/>
      <c r="N105" s="938"/>
      <c r="O105" s="917"/>
      <c r="P105" s="1638" t="s">
        <v>1074</v>
      </c>
      <c r="Q105" s="938"/>
      <c r="R105" s="917"/>
      <c r="S105" s="1217"/>
      <c r="T105" s="938"/>
      <c r="U105" s="938"/>
      <c r="V105" s="192"/>
    </row>
    <row r="106" spans="1:22" s="193" customFormat="1" ht="21.75" customHeight="1" thickBot="1">
      <c r="A106" s="1219" t="s">
        <v>1075</v>
      </c>
      <c r="B106" s="1220"/>
      <c r="C106" s="1220"/>
      <c r="D106" s="1220"/>
      <c r="E106" s="1220"/>
      <c r="F106" s="1531"/>
      <c r="G106" s="170"/>
      <c r="H106" s="171"/>
      <c r="I106" s="1220" t="s">
        <v>679</v>
      </c>
      <c r="J106" s="1220"/>
      <c r="K106" s="530"/>
      <c r="L106" s="524" t="s">
        <v>968</v>
      </c>
      <c r="M106" s="529"/>
      <c r="N106" s="539"/>
      <c r="O106" s="1214" t="s">
        <v>315</v>
      </c>
      <c r="P106" s="1214"/>
      <c r="Q106" s="523"/>
      <c r="R106" s="523"/>
      <c r="S106" s="524" t="s">
        <v>969</v>
      </c>
      <c r="T106" s="171"/>
      <c r="U106" s="171"/>
      <c r="V106" s="407"/>
    </row>
    <row r="107" spans="1:22" ht="21.75" customHeight="1" thickBot="1">
      <c r="A107" s="1219" t="s">
        <v>1076</v>
      </c>
      <c r="B107" s="1126"/>
      <c r="C107" s="1126"/>
      <c r="D107" s="1126"/>
      <c r="E107" s="1126"/>
      <c r="F107" s="1133"/>
      <c r="G107" s="1632"/>
      <c r="H107" s="1633"/>
      <c r="I107" s="1633"/>
      <c r="J107" s="1633"/>
      <c r="K107" s="1633"/>
      <c r="L107" s="1633"/>
      <c r="M107" s="1633"/>
      <c r="N107" s="1633"/>
      <c r="O107" s="1633"/>
      <c r="P107" s="1633"/>
      <c r="Q107" s="1633"/>
      <c r="R107" s="1633"/>
      <c r="S107" s="1633"/>
      <c r="T107" s="1633"/>
      <c r="U107" s="1633"/>
      <c r="V107" s="1634"/>
    </row>
    <row r="108" spans="1:22" ht="21.75" customHeight="1" thickBot="1">
      <c r="A108" s="1180" t="s">
        <v>1077</v>
      </c>
      <c r="B108" s="1151"/>
      <c r="C108" s="1151"/>
      <c r="D108" s="1151"/>
      <c r="E108" s="1151"/>
      <c r="F108" s="1151"/>
      <c r="G108" s="1239" t="str">
        <f>'基本事項記入ｼｰﾄ'!$C$31</f>
        <v>○○　○○　  印</v>
      </c>
      <c r="H108" s="1239"/>
      <c r="I108" s="1239"/>
      <c r="J108" s="1239"/>
      <c r="K108" s="1239"/>
      <c r="L108" s="1239"/>
      <c r="M108" s="1240" t="s">
        <v>858</v>
      </c>
      <c r="N108" s="1240"/>
      <c r="O108" s="1240"/>
      <c r="P108" s="1240"/>
      <c r="Q108" s="1239" t="str">
        <f>'基本事項記入ｼｰﾄ'!$C$32</f>
        <v>○○　○○○　　　印</v>
      </c>
      <c r="R108" s="1153"/>
      <c r="S108" s="1153"/>
      <c r="T108" s="1153"/>
      <c r="U108" s="1153"/>
      <c r="V108" s="1244"/>
    </row>
    <row r="109" spans="1:22" ht="21.75" customHeight="1">
      <c r="A109" s="193"/>
      <c r="B109" s="1189" t="s">
        <v>1078</v>
      </c>
      <c r="C109" s="1189"/>
      <c r="D109" s="1189"/>
      <c r="E109" s="1189"/>
      <c r="F109" s="1189"/>
      <c r="G109" s="1189"/>
      <c r="H109" s="1189"/>
      <c r="I109" s="1189"/>
      <c r="J109" s="1189"/>
      <c r="K109" s="1189"/>
      <c r="L109" s="1189"/>
      <c r="M109" s="1189"/>
      <c r="N109" s="1189"/>
      <c r="O109" s="1189"/>
      <c r="P109" s="1189"/>
      <c r="Q109" s="1189"/>
      <c r="R109" s="1189"/>
      <c r="S109" s="1189"/>
      <c r="T109" s="1189"/>
      <c r="U109" s="1189"/>
      <c r="V109" s="1189"/>
    </row>
    <row r="110" ht="18" customHeight="1"/>
    <row r="111" ht="13.5">
      <c r="T111" t="s">
        <v>485</v>
      </c>
    </row>
    <row r="112" spans="3:22" ht="18.75">
      <c r="C112" s="1116" t="s">
        <v>486</v>
      </c>
      <c r="D112" s="1172"/>
      <c r="E112" s="1172"/>
      <c r="F112" s="1172"/>
      <c r="G112" s="1172"/>
      <c r="H112" s="1172"/>
      <c r="I112" s="1172"/>
      <c r="J112" s="1172"/>
      <c r="K112" s="1172"/>
      <c r="L112" s="1172"/>
      <c r="M112" s="1172"/>
      <c r="N112" s="1172"/>
      <c r="O112" s="1172"/>
      <c r="P112" s="1172"/>
      <c r="Q112" s="1172"/>
      <c r="R112" s="1172"/>
      <c r="S112" s="1172"/>
      <c r="T112" s="117"/>
      <c r="U112" s="117"/>
      <c r="V112" s="117"/>
    </row>
    <row r="113" spans="3:22" ht="18.75">
      <c r="C113" s="87"/>
      <c r="D113" s="88"/>
      <c r="E113" s="88"/>
      <c r="F113" s="88"/>
      <c r="G113" s="88"/>
      <c r="H113" s="88"/>
      <c r="I113" s="88"/>
      <c r="J113" s="88"/>
      <c r="K113" s="88"/>
      <c r="L113" s="88"/>
      <c r="M113" s="88"/>
      <c r="N113" s="88"/>
      <c r="O113" s="88"/>
      <c r="P113" s="88"/>
      <c r="Q113" s="88"/>
      <c r="R113" s="88"/>
      <c r="S113" s="88"/>
      <c r="T113" s="117"/>
      <c r="U113" s="117"/>
      <c r="V113" s="117"/>
    </row>
    <row r="114" ht="21.75" customHeight="1"/>
    <row r="115" spans="1:22" ht="21.75" customHeight="1" thickBot="1">
      <c r="A115" s="1228"/>
      <c r="B115" s="1228"/>
      <c r="C115" s="1228"/>
      <c r="D115" s="1228"/>
      <c r="E115" s="1228"/>
      <c r="F115" s="1229"/>
      <c r="G115" s="1228"/>
      <c r="H115" s="1228"/>
      <c r="I115" s="1228"/>
      <c r="J115" s="1228"/>
      <c r="K115" s="1228"/>
      <c r="L115" s="1228"/>
      <c r="M115" s="1228"/>
      <c r="N115" s="1228"/>
      <c r="O115" s="168"/>
      <c r="P115" s="1228"/>
      <c r="Q115" s="1228"/>
      <c r="R115" s="1228"/>
      <c r="S115" s="1228"/>
      <c r="T115" s="1228"/>
      <c r="U115" s="1228"/>
      <c r="V115" s="1228"/>
    </row>
    <row r="116" spans="1:22" ht="21.75" customHeight="1" thickBot="1">
      <c r="A116" s="1230" t="s">
        <v>825</v>
      </c>
      <c r="B116" s="1231"/>
      <c r="C116" s="1231"/>
      <c r="D116" s="1231"/>
      <c r="E116" s="1232"/>
      <c r="F116" s="1219" t="str">
        <f>'基本事項記入ｼｰﾄ'!$C$29</f>
        <v>**</v>
      </c>
      <c r="G116" s="1220"/>
      <c r="H116" s="1235"/>
      <c r="I116" s="1219" t="s">
        <v>975</v>
      </c>
      <c r="J116" s="1235"/>
      <c r="K116" s="1219" t="str">
        <f>'基本事項記入ｼｰﾄ'!$C$11</f>
        <v>△△　△△</v>
      </c>
      <c r="L116" s="1220"/>
      <c r="M116" s="1220"/>
      <c r="N116" s="1220"/>
      <c r="O116" s="1220"/>
      <c r="P116" s="1220"/>
      <c r="Q116" s="1220"/>
      <c r="R116" s="1220"/>
      <c r="S116" s="1220"/>
      <c r="T116" s="1220"/>
      <c r="U116" s="1220"/>
      <c r="V116" s="1235"/>
    </row>
    <row r="117" spans="1:22" ht="21.75" customHeight="1">
      <c r="A117" s="1250" t="s">
        <v>976</v>
      </c>
      <c r="B117" s="1241"/>
      <c r="C117" s="1241"/>
      <c r="D117" s="1241"/>
      <c r="E117" s="1241"/>
      <c r="F117" s="170"/>
      <c r="G117" s="171" t="s">
        <v>977</v>
      </c>
      <c r="H117" s="531" t="str">
        <f>'基本事項記入ｼｰﾄ'!$C$34</f>
        <v>**</v>
      </c>
      <c r="I117" s="1241" t="s">
        <v>822</v>
      </c>
      <c r="J117" s="1241"/>
      <c r="K117" s="1242" t="s">
        <v>1171</v>
      </c>
      <c r="L117" s="1243"/>
      <c r="M117" s="169"/>
      <c r="N117" s="172" t="s">
        <v>978</v>
      </c>
      <c r="O117" s="173"/>
      <c r="P117" s="1242" t="s">
        <v>1020</v>
      </c>
      <c r="Q117" s="1248"/>
      <c r="R117" s="1248"/>
      <c r="S117" s="1248"/>
      <c r="T117" s="1248"/>
      <c r="U117" s="1248"/>
      <c r="V117" s="1249"/>
    </row>
    <row r="118" spans="1:22" ht="21.75" customHeight="1">
      <c r="A118" s="1212" t="s">
        <v>979</v>
      </c>
      <c r="B118" s="1209"/>
      <c r="C118" s="1209"/>
      <c r="D118" s="1209"/>
      <c r="E118" s="1209"/>
      <c r="F118" s="1209"/>
      <c r="G118" s="1209"/>
      <c r="H118" s="1209"/>
      <c r="I118" s="1213"/>
      <c r="J118" s="174" t="s">
        <v>980</v>
      </c>
      <c r="K118" s="1191" t="s">
        <v>981</v>
      </c>
      <c r="L118" s="1191"/>
      <c r="M118" s="1191"/>
      <c r="N118" s="1191"/>
      <c r="O118" s="1191"/>
      <c r="P118" s="1209"/>
      <c r="Q118" s="1209"/>
      <c r="R118" s="1209"/>
      <c r="S118" s="1209"/>
      <c r="T118" s="1209"/>
      <c r="U118" s="1213"/>
      <c r="V118" s="175" t="s">
        <v>982</v>
      </c>
    </row>
    <row r="119" spans="1:22" ht="21.75" customHeight="1">
      <c r="A119" s="1673" t="s">
        <v>983</v>
      </c>
      <c r="B119" s="1674"/>
      <c r="C119" s="1674"/>
      <c r="D119" s="1674"/>
      <c r="E119" s="1674"/>
      <c r="F119" s="1675"/>
      <c r="G119" s="1676"/>
      <c r="H119" s="1676"/>
      <c r="I119" s="1676"/>
      <c r="J119" s="1676"/>
      <c r="K119" s="1676"/>
      <c r="L119" s="1676"/>
      <c r="M119" s="1676"/>
      <c r="N119" s="1677"/>
      <c r="O119" s="1675" t="s">
        <v>984</v>
      </c>
      <c r="P119" s="1678"/>
      <c r="Q119" s="1679"/>
      <c r="R119" s="1680"/>
      <c r="S119" s="1678"/>
      <c r="T119" s="1678"/>
      <c r="U119" s="1678"/>
      <c r="V119" s="1681"/>
    </row>
    <row r="120" spans="1:22" ht="21.75" customHeight="1" thickBot="1">
      <c r="A120" s="1682" t="s">
        <v>487</v>
      </c>
      <c r="B120" s="1683"/>
      <c r="C120" s="1683"/>
      <c r="D120" s="1683"/>
      <c r="E120" s="1683"/>
      <c r="F120" s="1684" t="s">
        <v>488</v>
      </c>
      <c r="G120" s="1685"/>
      <c r="H120" s="1685"/>
      <c r="I120" s="1685"/>
      <c r="J120" s="1685"/>
      <c r="K120" s="1686" t="s">
        <v>489</v>
      </c>
      <c r="L120" s="1686"/>
      <c r="M120" s="1511"/>
      <c r="N120" s="1511"/>
      <c r="O120" s="1511"/>
      <c r="P120" s="1511"/>
      <c r="Q120" s="1687" t="s">
        <v>490</v>
      </c>
      <c r="R120" s="1687"/>
      <c r="S120" s="1687"/>
      <c r="T120" s="1687"/>
      <c r="U120" s="1687"/>
      <c r="V120" s="1688"/>
    </row>
    <row r="121" spans="1:22" ht="21.75" customHeight="1" thickTop="1">
      <c r="A121" s="1672" t="s">
        <v>491</v>
      </c>
      <c r="B121" s="786"/>
      <c r="C121" s="786"/>
      <c r="D121" s="786"/>
      <c r="E121" s="786"/>
      <c r="F121" s="786"/>
      <c r="G121" s="786"/>
      <c r="H121" s="786"/>
      <c r="I121" s="786"/>
      <c r="J121" s="786"/>
      <c r="K121" s="787"/>
      <c r="L121" s="1429" t="s">
        <v>986</v>
      </c>
      <c r="M121" s="786"/>
      <c r="N121" s="786"/>
      <c r="O121" s="786"/>
      <c r="P121" s="786"/>
      <c r="Q121" s="786"/>
      <c r="R121" s="786"/>
      <c r="S121" s="786"/>
      <c r="T121" s="786"/>
      <c r="U121" s="786"/>
      <c r="V121" s="1430"/>
    </row>
    <row r="122" spans="1:22" ht="21.75" customHeight="1">
      <c r="A122" s="1557" t="s">
        <v>991</v>
      </c>
      <c r="B122" s="741"/>
      <c r="C122" s="1312" t="s">
        <v>987</v>
      </c>
      <c r="D122" s="741"/>
      <c r="E122" s="1209" t="s">
        <v>492</v>
      </c>
      <c r="F122" s="1213"/>
      <c r="G122" s="1206" t="s">
        <v>991</v>
      </c>
      <c r="H122" s="741"/>
      <c r="I122" s="1312" t="s">
        <v>987</v>
      </c>
      <c r="J122" s="741"/>
      <c r="K122" s="194" t="s">
        <v>492</v>
      </c>
      <c r="L122" s="195" t="s">
        <v>991</v>
      </c>
      <c r="M122" s="1206" t="s">
        <v>492</v>
      </c>
      <c r="N122" s="1207"/>
      <c r="O122" s="1206" t="s">
        <v>493</v>
      </c>
      <c r="P122" s="1207"/>
      <c r="Q122" s="1206" t="s">
        <v>991</v>
      </c>
      <c r="R122" s="741"/>
      <c r="S122" s="1312" t="s">
        <v>492</v>
      </c>
      <c r="T122" s="741"/>
      <c r="U122" s="1206" t="s">
        <v>493</v>
      </c>
      <c r="V122" s="1631"/>
    </row>
    <row r="123" spans="1:22" ht="21.75" customHeight="1">
      <c r="A123" s="1671"/>
      <c r="B123" s="1635"/>
      <c r="C123" s="520" t="s">
        <v>994</v>
      </c>
      <c r="D123" s="519"/>
      <c r="E123" s="1448"/>
      <c r="F123" s="1448"/>
      <c r="G123" s="1217" t="s">
        <v>494</v>
      </c>
      <c r="H123" s="1218"/>
      <c r="I123" s="1213" t="s">
        <v>999</v>
      </c>
      <c r="J123" s="1208"/>
      <c r="K123" s="462"/>
      <c r="L123" s="147" t="s">
        <v>1112</v>
      </c>
      <c r="M123" s="1324"/>
      <c r="N123" s="1325"/>
      <c r="O123" s="1206"/>
      <c r="P123" s="1207"/>
      <c r="Q123" s="1206"/>
      <c r="R123" s="741"/>
      <c r="S123" s="1312"/>
      <c r="T123" s="741"/>
      <c r="U123" s="1206"/>
      <c r="V123" s="1631"/>
    </row>
    <row r="124" spans="1:22" ht="21.75" customHeight="1">
      <c r="A124" s="1266" t="s">
        <v>494</v>
      </c>
      <c r="B124" s="863"/>
      <c r="C124" s="520" t="s">
        <v>996</v>
      </c>
      <c r="D124" s="519"/>
      <c r="E124" s="1448"/>
      <c r="F124" s="1268"/>
      <c r="G124" s="1575" t="s">
        <v>495</v>
      </c>
      <c r="H124" s="1267"/>
      <c r="I124" s="1269" t="s">
        <v>655</v>
      </c>
      <c r="J124" s="1208"/>
      <c r="K124" s="462" t="s">
        <v>655</v>
      </c>
      <c r="L124" s="147" t="s">
        <v>496</v>
      </c>
      <c r="M124" s="1324"/>
      <c r="N124" s="1325"/>
      <c r="O124" s="1660"/>
      <c r="P124" s="1662"/>
      <c r="Q124" s="1206"/>
      <c r="R124" s="741"/>
      <c r="S124" s="1312"/>
      <c r="T124" s="741"/>
      <c r="U124" s="1206"/>
      <c r="V124" s="1631"/>
    </row>
    <row r="125" spans="1:22" ht="21.75" customHeight="1">
      <c r="A125" s="1266"/>
      <c r="B125" s="863"/>
      <c r="C125" s="520" t="s">
        <v>997</v>
      </c>
      <c r="D125" s="519"/>
      <c r="E125" s="1448"/>
      <c r="F125" s="1448"/>
      <c r="G125" s="1272" t="s">
        <v>497</v>
      </c>
      <c r="H125" s="1274"/>
      <c r="I125" s="1213"/>
      <c r="J125" s="1208"/>
      <c r="K125" s="196"/>
      <c r="L125" s="147" t="s">
        <v>498</v>
      </c>
      <c r="M125" s="1324"/>
      <c r="N125" s="1325"/>
      <c r="O125" s="1660"/>
      <c r="P125" s="1662"/>
      <c r="Q125" s="1206" t="s">
        <v>499</v>
      </c>
      <c r="R125" s="741"/>
      <c r="S125" s="1667"/>
      <c r="T125" s="1668"/>
      <c r="U125" s="1669"/>
      <c r="V125" s="1670"/>
    </row>
    <row r="126" spans="1:22" ht="21.75" customHeight="1">
      <c r="A126" s="1266" t="s">
        <v>495</v>
      </c>
      <c r="B126" s="863"/>
      <c r="C126" s="520" t="s">
        <v>998</v>
      </c>
      <c r="D126" s="519"/>
      <c r="E126" s="1448"/>
      <c r="F126" s="1448"/>
      <c r="G126" s="1575" t="s">
        <v>500</v>
      </c>
      <c r="H126" s="1267"/>
      <c r="I126" s="1284" t="s">
        <v>501</v>
      </c>
      <c r="J126" s="1276"/>
      <c r="K126" s="536"/>
      <c r="L126" s="147" t="s">
        <v>502</v>
      </c>
      <c r="M126" s="1324"/>
      <c r="N126" s="1325"/>
      <c r="O126" s="1660"/>
      <c r="P126" s="1662"/>
      <c r="Q126" s="1206" t="s">
        <v>503</v>
      </c>
      <c r="R126" s="741"/>
      <c r="S126" s="1667"/>
      <c r="T126" s="1668"/>
      <c r="U126" s="1669"/>
      <c r="V126" s="1670"/>
    </row>
    <row r="127" spans="1:22" ht="21.75" customHeight="1">
      <c r="A127" s="1266"/>
      <c r="B127" s="863"/>
      <c r="C127" s="1224" t="s">
        <v>642</v>
      </c>
      <c r="D127" s="1258"/>
      <c r="E127" s="1448"/>
      <c r="F127" s="1268"/>
      <c r="G127" s="1575" t="s">
        <v>504</v>
      </c>
      <c r="H127" s="1267"/>
      <c r="I127" s="1269"/>
      <c r="J127" s="1208"/>
      <c r="K127" s="196"/>
      <c r="L127" s="147" t="s">
        <v>505</v>
      </c>
      <c r="M127" s="1324"/>
      <c r="N127" s="1325"/>
      <c r="O127" s="1660"/>
      <c r="P127" s="1662"/>
      <c r="Q127" s="1665" t="s">
        <v>506</v>
      </c>
      <c r="R127" s="1666"/>
      <c r="S127" s="1658"/>
      <c r="T127" s="1659"/>
      <c r="U127" s="1663"/>
      <c r="V127" s="1664"/>
    </row>
    <row r="128" spans="1:22" ht="21.75" customHeight="1">
      <c r="A128" s="1266" t="s">
        <v>497</v>
      </c>
      <c r="B128" s="863"/>
      <c r="C128" s="1224" t="s">
        <v>252</v>
      </c>
      <c r="D128" s="1258"/>
      <c r="E128" s="1448"/>
      <c r="F128" s="1268"/>
      <c r="G128" s="1575" t="s">
        <v>495</v>
      </c>
      <c r="H128" s="1267"/>
      <c r="I128" s="1269"/>
      <c r="J128" s="1208"/>
      <c r="K128" s="196"/>
      <c r="L128" s="147" t="s">
        <v>507</v>
      </c>
      <c r="M128" s="1324"/>
      <c r="N128" s="1325"/>
      <c r="O128" s="1660"/>
      <c r="P128" s="1662"/>
      <c r="Q128" s="1665" t="s">
        <v>508</v>
      </c>
      <c r="R128" s="1666"/>
      <c r="S128" s="1658"/>
      <c r="T128" s="1659"/>
      <c r="U128" s="1660"/>
      <c r="V128" s="1661"/>
    </row>
    <row r="129" spans="1:22" ht="21.75" customHeight="1">
      <c r="A129" s="1266"/>
      <c r="B129" s="863"/>
      <c r="C129" s="1213" t="s">
        <v>576</v>
      </c>
      <c r="D129" s="1628"/>
      <c r="E129" s="1448"/>
      <c r="F129" s="1448"/>
      <c r="G129" s="1272" t="s">
        <v>497</v>
      </c>
      <c r="H129" s="1274"/>
      <c r="I129" s="1213"/>
      <c r="J129" s="1208"/>
      <c r="K129" s="196"/>
      <c r="L129" s="147" t="s">
        <v>999</v>
      </c>
      <c r="M129" s="1324"/>
      <c r="N129" s="1325"/>
      <c r="O129" s="1660"/>
      <c r="P129" s="1662"/>
      <c r="Q129" s="1206" t="s">
        <v>509</v>
      </c>
      <c r="R129" s="741"/>
      <c r="S129" s="1312"/>
      <c r="T129" s="741"/>
      <c r="U129" s="1206"/>
      <c r="V129" s="1631"/>
    </row>
    <row r="130" spans="1:22" ht="21.75" customHeight="1" thickBot="1">
      <c r="A130" s="1277"/>
      <c r="B130" s="893"/>
      <c r="C130" s="1182" t="s">
        <v>577</v>
      </c>
      <c r="D130" s="1641"/>
      <c r="E130" s="1651"/>
      <c r="F130" s="1651"/>
      <c r="G130" s="1183" t="s">
        <v>1002</v>
      </c>
      <c r="H130" s="1184"/>
      <c r="I130" s="1626"/>
      <c r="J130" s="1641"/>
      <c r="K130" s="463">
        <f>E123+E124+E125+E126+E127+E128+E129+E130+K123+K126</f>
        <v>0</v>
      </c>
      <c r="L130" s="176" t="s">
        <v>501</v>
      </c>
      <c r="M130" s="1652"/>
      <c r="N130" s="1653"/>
      <c r="O130" s="1654"/>
      <c r="P130" s="1655"/>
      <c r="Q130" s="1183" t="s">
        <v>1002</v>
      </c>
      <c r="R130" s="1639"/>
      <c r="S130" s="1656">
        <f>M123+M124+M125+M126+M127+M128+M129+M130+S127+S128</f>
        <v>0</v>
      </c>
      <c r="T130" s="1657"/>
      <c r="U130" s="1303">
        <f>O123+O124+O125+O126+O127+O128+O129+O130+U127+U128</f>
        <v>0</v>
      </c>
      <c r="V130" s="1649"/>
    </row>
    <row r="131" spans="1:22" ht="21.75" customHeight="1" thickTop="1">
      <c r="A131" s="1270"/>
      <c r="B131" s="1271"/>
      <c r="C131" s="1272" t="s">
        <v>1038</v>
      </c>
      <c r="D131" s="1273"/>
      <c r="E131" s="1273"/>
      <c r="F131" s="1274"/>
      <c r="G131" s="1272" t="s">
        <v>1039</v>
      </c>
      <c r="H131" s="1275"/>
      <c r="I131" s="1275"/>
      <c r="J131" s="1276"/>
      <c r="K131" s="1428" t="s">
        <v>1040</v>
      </c>
      <c r="L131" s="1650"/>
      <c r="M131" s="179"/>
      <c r="N131" s="177" t="s">
        <v>1041</v>
      </c>
      <c r="O131" s="177"/>
      <c r="P131" s="1272" t="s">
        <v>1042</v>
      </c>
      <c r="Q131" s="786"/>
      <c r="R131" s="1447"/>
      <c r="S131" s="1428" t="s">
        <v>1043</v>
      </c>
      <c r="T131" s="786"/>
      <c r="U131" s="786"/>
      <c r="V131" s="1430"/>
    </row>
    <row r="132" spans="1:22" ht="21.75" customHeight="1">
      <c r="A132" s="1266" t="s">
        <v>270</v>
      </c>
      <c r="B132" s="1267"/>
      <c r="C132" s="1268">
        <v>37.5</v>
      </c>
      <c r="D132" s="1269"/>
      <c r="E132" s="182"/>
      <c r="F132" s="174" t="s">
        <v>271</v>
      </c>
      <c r="G132" s="1213" t="s">
        <v>240</v>
      </c>
      <c r="H132" s="1269"/>
      <c r="I132" s="147" t="s">
        <v>240</v>
      </c>
      <c r="J132" s="254" t="s">
        <v>240</v>
      </c>
      <c r="K132" s="1213"/>
      <c r="L132" s="1628"/>
      <c r="M132" s="1269"/>
      <c r="N132" s="1625"/>
      <c r="O132" s="1628"/>
      <c r="P132" s="1627" t="s">
        <v>272</v>
      </c>
      <c r="Q132" s="1625"/>
      <c r="R132" s="1628"/>
      <c r="S132" s="1206"/>
      <c r="T132" s="1625"/>
      <c r="U132" s="1625"/>
      <c r="V132" s="183"/>
    </row>
    <row r="133" spans="1:22" ht="21.75" customHeight="1">
      <c r="A133" s="1266" t="s">
        <v>273</v>
      </c>
      <c r="B133" s="1267"/>
      <c r="C133" s="1268">
        <v>31.5</v>
      </c>
      <c r="D133" s="1269"/>
      <c r="E133" s="182"/>
      <c r="F133" s="174" t="s">
        <v>271</v>
      </c>
      <c r="G133" s="1213"/>
      <c r="H133" s="1269"/>
      <c r="I133" s="181"/>
      <c r="J133" s="254"/>
      <c r="K133" s="1213"/>
      <c r="L133" s="1628"/>
      <c r="M133" s="1269"/>
      <c r="N133" s="1625"/>
      <c r="O133" s="1628"/>
      <c r="P133" s="1627" t="s">
        <v>272</v>
      </c>
      <c r="Q133" s="1625"/>
      <c r="R133" s="1628"/>
      <c r="S133" s="1206"/>
      <c r="T133" s="1625"/>
      <c r="U133" s="1625"/>
      <c r="V133" s="183"/>
    </row>
    <row r="134" spans="1:22" ht="21.75" customHeight="1">
      <c r="A134" s="1266" t="s">
        <v>274</v>
      </c>
      <c r="B134" s="1267"/>
      <c r="C134" s="1268">
        <v>26.5</v>
      </c>
      <c r="D134" s="1269"/>
      <c r="E134" s="182"/>
      <c r="F134" s="174" t="s">
        <v>271</v>
      </c>
      <c r="G134" s="1213"/>
      <c r="H134" s="1269"/>
      <c r="I134" s="147">
        <v>100</v>
      </c>
      <c r="J134" s="254"/>
      <c r="K134" s="1213"/>
      <c r="L134" s="1628"/>
      <c r="M134" s="1269"/>
      <c r="N134" s="1625"/>
      <c r="O134" s="1628"/>
      <c r="P134" s="1627" t="s">
        <v>272</v>
      </c>
      <c r="Q134" s="1625"/>
      <c r="R134" s="1628"/>
      <c r="S134" s="1206"/>
      <c r="T134" s="1625"/>
      <c r="U134" s="1625"/>
      <c r="V134" s="183"/>
    </row>
    <row r="135" spans="1:22" ht="21.75" customHeight="1">
      <c r="A135" s="1266" t="s">
        <v>831</v>
      </c>
      <c r="B135" s="1267"/>
      <c r="C135" s="1268">
        <v>19</v>
      </c>
      <c r="D135" s="1269"/>
      <c r="E135" s="182"/>
      <c r="F135" s="174" t="s">
        <v>832</v>
      </c>
      <c r="G135" s="1213">
        <v>95</v>
      </c>
      <c r="H135" s="1269"/>
      <c r="I135" s="147" t="s">
        <v>1044</v>
      </c>
      <c r="J135" s="254">
        <v>100</v>
      </c>
      <c r="K135" s="1213"/>
      <c r="L135" s="1628"/>
      <c r="M135" s="1269"/>
      <c r="N135" s="1625"/>
      <c r="O135" s="1628"/>
      <c r="P135" s="1627" t="s">
        <v>1080</v>
      </c>
      <c r="Q135" s="1625"/>
      <c r="R135" s="1628"/>
      <c r="S135" s="1206"/>
      <c r="T135" s="1625"/>
      <c r="U135" s="1625"/>
      <c r="V135" s="183"/>
    </row>
    <row r="136" spans="1:22" ht="21.75" customHeight="1">
      <c r="A136" s="1266" t="s">
        <v>833</v>
      </c>
      <c r="B136" s="1267"/>
      <c r="C136" s="1213">
        <v>13.2</v>
      </c>
      <c r="D136" s="1269"/>
      <c r="E136" s="181"/>
      <c r="F136" s="174" t="s">
        <v>834</v>
      </c>
      <c r="G136" s="1213">
        <v>75</v>
      </c>
      <c r="H136" s="1269"/>
      <c r="I136" s="147" t="s">
        <v>1045</v>
      </c>
      <c r="J136" s="254">
        <v>90</v>
      </c>
      <c r="K136" s="1213"/>
      <c r="L136" s="1628"/>
      <c r="M136" s="1269"/>
      <c r="N136" s="1625"/>
      <c r="O136" s="1628"/>
      <c r="P136" s="1627" t="s">
        <v>1081</v>
      </c>
      <c r="Q136" s="1625"/>
      <c r="R136" s="1628"/>
      <c r="S136" s="1206"/>
      <c r="T136" s="1625"/>
      <c r="U136" s="1625"/>
      <c r="V136" s="183"/>
    </row>
    <row r="137" spans="1:22" ht="21.75" customHeight="1">
      <c r="A137" s="1266" t="s">
        <v>844</v>
      </c>
      <c r="B137" s="1267"/>
      <c r="C137" s="1213">
        <v>4.75</v>
      </c>
      <c r="D137" s="1269"/>
      <c r="E137" s="181"/>
      <c r="F137" s="174" t="s">
        <v>832</v>
      </c>
      <c r="G137" s="1213">
        <v>45</v>
      </c>
      <c r="H137" s="1269"/>
      <c r="I137" s="147" t="s">
        <v>1044</v>
      </c>
      <c r="J137" s="254">
        <v>65</v>
      </c>
      <c r="K137" s="1213"/>
      <c r="L137" s="1628"/>
      <c r="M137" s="1269"/>
      <c r="N137" s="1625"/>
      <c r="O137" s="1628"/>
      <c r="P137" s="1627" t="s">
        <v>1080</v>
      </c>
      <c r="Q137" s="1625"/>
      <c r="R137" s="1628"/>
      <c r="S137" s="1206"/>
      <c r="T137" s="1625"/>
      <c r="U137" s="1625"/>
      <c r="V137" s="183"/>
    </row>
    <row r="138" spans="1:22" ht="21.75" customHeight="1">
      <c r="A138" s="1266" t="s">
        <v>837</v>
      </c>
      <c r="B138" s="1267"/>
      <c r="C138" s="1213">
        <v>2.36</v>
      </c>
      <c r="D138" s="1269"/>
      <c r="E138" s="181"/>
      <c r="F138" s="174" t="s">
        <v>832</v>
      </c>
      <c r="G138" s="1213">
        <v>35</v>
      </c>
      <c r="H138" s="1269"/>
      <c r="I138" s="147" t="s">
        <v>1044</v>
      </c>
      <c r="J138" s="254">
        <v>50</v>
      </c>
      <c r="K138" s="1213"/>
      <c r="L138" s="1628"/>
      <c r="M138" s="1269"/>
      <c r="N138" s="1625"/>
      <c r="O138" s="1628"/>
      <c r="P138" s="1627" t="s">
        <v>1080</v>
      </c>
      <c r="Q138" s="1625"/>
      <c r="R138" s="1628"/>
      <c r="S138" s="1206"/>
      <c r="T138" s="1625"/>
      <c r="U138" s="1625"/>
      <c r="V138" s="183"/>
    </row>
    <row r="139" spans="1:22" ht="21.75" customHeight="1">
      <c r="A139" s="1266" t="s">
        <v>838</v>
      </c>
      <c r="B139" s="1267"/>
      <c r="C139" s="1213">
        <v>600</v>
      </c>
      <c r="D139" s="1269"/>
      <c r="E139" s="181"/>
      <c r="F139" s="174" t="s">
        <v>877</v>
      </c>
      <c r="G139" s="1213">
        <v>18</v>
      </c>
      <c r="H139" s="1269"/>
      <c r="I139" s="147" t="s">
        <v>1044</v>
      </c>
      <c r="J139" s="254">
        <v>30</v>
      </c>
      <c r="K139" s="1213"/>
      <c r="L139" s="1628"/>
      <c r="M139" s="1269"/>
      <c r="N139" s="1625"/>
      <c r="O139" s="1628"/>
      <c r="P139" s="1627" t="s">
        <v>1080</v>
      </c>
      <c r="Q139" s="1625"/>
      <c r="R139" s="1628"/>
      <c r="S139" s="1206"/>
      <c r="T139" s="1625"/>
      <c r="U139" s="1625"/>
      <c r="V139" s="183"/>
    </row>
    <row r="140" spans="1:22" ht="21.75" customHeight="1">
      <c r="A140" s="1266" t="s">
        <v>839</v>
      </c>
      <c r="B140" s="1267"/>
      <c r="C140" s="1213">
        <v>300</v>
      </c>
      <c r="D140" s="1269"/>
      <c r="E140" s="181"/>
      <c r="F140" s="174" t="s">
        <v>840</v>
      </c>
      <c r="G140" s="1213">
        <v>10</v>
      </c>
      <c r="H140" s="1269"/>
      <c r="I140" s="147" t="s">
        <v>1046</v>
      </c>
      <c r="J140" s="254">
        <v>21</v>
      </c>
      <c r="K140" s="1213"/>
      <c r="L140" s="1628"/>
      <c r="M140" s="1269"/>
      <c r="N140" s="1625"/>
      <c r="O140" s="1628"/>
      <c r="P140" s="1627" t="s">
        <v>1082</v>
      </c>
      <c r="Q140" s="1625"/>
      <c r="R140" s="1628"/>
      <c r="S140" s="1206"/>
      <c r="T140" s="1625"/>
      <c r="U140" s="1625"/>
      <c r="V140" s="183"/>
    </row>
    <row r="141" spans="1:22" ht="21.75" customHeight="1">
      <c r="A141" s="1266" t="s">
        <v>841</v>
      </c>
      <c r="B141" s="1267"/>
      <c r="C141" s="1213">
        <v>150</v>
      </c>
      <c r="D141" s="1269"/>
      <c r="E141" s="181"/>
      <c r="F141" s="174" t="s">
        <v>840</v>
      </c>
      <c r="G141" s="1213">
        <v>6</v>
      </c>
      <c r="H141" s="1269"/>
      <c r="I141" s="147" t="s">
        <v>1046</v>
      </c>
      <c r="J141" s="254">
        <v>16</v>
      </c>
      <c r="K141" s="1213"/>
      <c r="L141" s="1628"/>
      <c r="M141" s="1269"/>
      <c r="N141" s="1625"/>
      <c r="O141" s="1628"/>
      <c r="P141" s="1627" t="s">
        <v>1082</v>
      </c>
      <c r="Q141" s="1625"/>
      <c r="R141" s="1628"/>
      <c r="S141" s="1206"/>
      <c r="T141" s="1625"/>
      <c r="U141" s="1625"/>
      <c r="V141" s="183"/>
    </row>
    <row r="142" spans="1:22" ht="21.75" customHeight="1" thickBot="1">
      <c r="A142" s="1277" t="s">
        <v>842</v>
      </c>
      <c r="B142" s="1278"/>
      <c r="C142" s="1182">
        <v>75</v>
      </c>
      <c r="D142" s="1279"/>
      <c r="E142" s="184"/>
      <c r="F142" s="185" t="s">
        <v>840</v>
      </c>
      <c r="G142" s="1182">
        <v>4</v>
      </c>
      <c r="H142" s="1279"/>
      <c r="I142" s="176" t="s">
        <v>1046</v>
      </c>
      <c r="J142" s="255">
        <v>8</v>
      </c>
      <c r="K142" s="1182"/>
      <c r="L142" s="1641"/>
      <c r="M142" s="1279"/>
      <c r="N142" s="1626"/>
      <c r="O142" s="1641"/>
      <c r="P142" s="1640" t="s">
        <v>1082</v>
      </c>
      <c r="Q142" s="1626"/>
      <c r="R142" s="1641"/>
      <c r="S142" s="1183"/>
      <c r="T142" s="1626"/>
      <c r="U142" s="1626"/>
      <c r="V142" s="186"/>
    </row>
    <row r="143" spans="1:22" ht="21.75" customHeight="1" thickTop="1">
      <c r="A143" s="1282" t="s">
        <v>510</v>
      </c>
      <c r="B143" s="1283"/>
      <c r="C143" s="1283"/>
      <c r="D143" s="1283"/>
      <c r="E143" s="1283"/>
      <c r="F143" s="1283"/>
      <c r="G143" s="1283"/>
      <c r="H143" s="1284"/>
      <c r="I143" s="1276" t="s">
        <v>1056</v>
      </c>
      <c r="J143" s="1283"/>
      <c r="K143" s="1284"/>
      <c r="L143" s="1645"/>
      <c r="M143" s="1275"/>
      <c r="N143" s="900"/>
      <c r="O143" s="1645"/>
      <c r="P143" s="1644" t="s">
        <v>1083</v>
      </c>
      <c r="Q143" s="900"/>
      <c r="R143" s="1645"/>
      <c r="S143" s="1428"/>
      <c r="T143" s="786"/>
      <c r="U143" s="786"/>
      <c r="V143" s="1430"/>
    </row>
    <row r="144" spans="1:22" ht="21.75" customHeight="1">
      <c r="A144" s="1282" t="s">
        <v>511</v>
      </c>
      <c r="B144" s="1283"/>
      <c r="C144" s="1283"/>
      <c r="D144" s="1283"/>
      <c r="E144" s="1283"/>
      <c r="F144" s="1283"/>
      <c r="G144" s="1283"/>
      <c r="H144" s="1284"/>
      <c r="I144" s="1276" t="s">
        <v>1056</v>
      </c>
      <c r="J144" s="1283"/>
      <c r="K144" s="1213"/>
      <c r="L144" s="1628"/>
      <c r="M144" s="1269"/>
      <c r="N144" s="1625"/>
      <c r="O144" s="1628"/>
      <c r="P144" s="1627" t="s">
        <v>1083</v>
      </c>
      <c r="Q144" s="1625"/>
      <c r="R144" s="1628"/>
      <c r="S144" s="1206"/>
      <c r="T144" s="1625"/>
      <c r="U144" s="1625"/>
      <c r="V144" s="183"/>
    </row>
    <row r="145" spans="1:22" ht="21.75" customHeight="1">
      <c r="A145" s="1282" t="s">
        <v>512</v>
      </c>
      <c r="B145" s="1283"/>
      <c r="C145" s="1283"/>
      <c r="D145" s="1283"/>
      <c r="E145" s="1283"/>
      <c r="F145" s="1283"/>
      <c r="G145" s="1283"/>
      <c r="H145" s="1284"/>
      <c r="I145" s="1276" t="s">
        <v>932</v>
      </c>
      <c r="J145" s="1283"/>
      <c r="K145" s="1213"/>
      <c r="L145" s="1628"/>
      <c r="M145" s="1269"/>
      <c r="N145" s="1625"/>
      <c r="O145" s="1628"/>
      <c r="P145" s="1627" t="s">
        <v>513</v>
      </c>
      <c r="Q145" s="1625"/>
      <c r="R145" s="1628"/>
      <c r="S145" s="1206"/>
      <c r="T145" s="1625"/>
      <c r="U145" s="1625"/>
      <c r="V145" s="183"/>
    </row>
    <row r="146" spans="1:22" ht="21.75" customHeight="1">
      <c r="A146" s="1282" t="s">
        <v>514</v>
      </c>
      <c r="B146" s="1283"/>
      <c r="C146" s="1283"/>
      <c r="D146" s="1283"/>
      <c r="E146" s="1283"/>
      <c r="F146" s="1283"/>
      <c r="G146" s="1283"/>
      <c r="H146" s="1284"/>
      <c r="I146" s="1276" t="s">
        <v>1056</v>
      </c>
      <c r="J146" s="1283"/>
      <c r="K146" s="1213"/>
      <c r="L146" s="1628"/>
      <c r="M146" s="1269"/>
      <c r="N146" s="1625"/>
      <c r="O146" s="1628"/>
      <c r="P146" s="1627" t="s">
        <v>1083</v>
      </c>
      <c r="Q146" s="1625"/>
      <c r="R146" s="1628"/>
      <c r="S146" s="1206"/>
      <c r="T146" s="1625"/>
      <c r="U146" s="1625"/>
      <c r="V146" s="183"/>
    </row>
    <row r="147" spans="1:22" ht="21.75" customHeight="1">
      <c r="A147" s="1282" t="s">
        <v>515</v>
      </c>
      <c r="B147" s="1283"/>
      <c r="C147" s="1283"/>
      <c r="D147" s="1283"/>
      <c r="E147" s="1283"/>
      <c r="F147" s="1283"/>
      <c r="G147" s="1283"/>
      <c r="H147" s="1284"/>
      <c r="I147" s="1276" t="s">
        <v>516</v>
      </c>
      <c r="J147" s="1283"/>
      <c r="K147" s="1213"/>
      <c r="L147" s="1628"/>
      <c r="M147" s="1269"/>
      <c r="N147" s="1625"/>
      <c r="O147" s="1628"/>
      <c r="P147" s="1627" t="s">
        <v>517</v>
      </c>
      <c r="Q147" s="1625"/>
      <c r="R147" s="1628"/>
      <c r="S147" s="1206"/>
      <c r="T147" s="1625"/>
      <c r="U147" s="1625"/>
      <c r="V147" s="183"/>
    </row>
    <row r="148" spans="1:22" ht="21.75" customHeight="1">
      <c r="A148" s="188"/>
      <c r="B148" s="189"/>
      <c r="C148" s="1209" t="s">
        <v>1048</v>
      </c>
      <c r="D148" s="1209"/>
      <c r="E148" s="1209"/>
      <c r="F148" s="1209"/>
      <c r="G148" s="1209"/>
      <c r="H148" s="1213"/>
      <c r="I148" s="1208" t="s">
        <v>1049</v>
      </c>
      <c r="J148" s="1209"/>
      <c r="K148" s="1213"/>
      <c r="L148" s="1628"/>
      <c r="M148" s="1269"/>
      <c r="N148" s="1625"/>
      <c r="O148" s="1628"/>
      <c r="P148" s="1627" t="s">
        <v>1080</v>
      </c>
      <c r="Q148" s="1625"/>
      <c r="R148" s="1628"/>
      <c r="S148" s="1206"/>
      <c r="T148" s="1625"/>
      <c r="U148" s="1625"/>
      <c r="V148" s="183"/>
    </row>
    <row r="149" spans="1:22" ht="21.75" customHeight="1">
      <c r="A149" s="140" t="s">
        <v>1050</v>
      </c>
      <c r="B149" s="178" t="s">
        <v>1051</v>
      </c>
      <c r="C149" s="1209" t="s">
        <v>1052</v>
      </c>
      <c r="D149" s="1209"/>
      <c r="E149" s="1209"/>
      <c r="F149" s="1209"/>
      <c r="G149" s="1209"/>
      <c r="H149" s="1213"/>
      <c r="I149" s="1208" t="s">
        <v>1053</v>
      </c>
      <c r="J149" s="1209"/>
      <c r="K149" s="1213"/>
      <c r="L149" s="1628"/>
      <c r="M149" s="1269"/>
      <c r="N149" s="1625"/>
      <c r="O149" s="1628"/>
      <c r="P149" s="1627" t="s">
        <v>1083</v>
      </c>
      <c r="Q149" s="1625"/>
      <c r="R149" s="1628"/>
      <c r="S149" s="1206"/>
      <c r="T149" s="1625"/>
      <c r="U149" s="1625"/>
      <c r="V149" s="183"/>
    </row>
    <row r="150" spans="1:22" ht="21.75" customHeight="1">
      <c r="A150" s="190" t="s">
        <v>892</v>
      </c>
      <c r="B150" s="178" t="s">
        <v>1054</v>
      </c>
      <c r="C150" s="1209" t="s">
        <v>1055</v>
      </c>
      <c r="D150" s="1209"/>
      <c r="E150" s="1209"/>
      <c r="F150" s="1209"/>
      <c r="G150" s="1209"/>
      <c r="H150" s="1213"/>
      <c r="I150" s="1208" t="s">
        <v>1056</v>
      </c>
      <c r="J150" s="1209"/>
      <c r="K150" s="1213"/>
      <c r="L150" s="1628"/>
      <c r="M150" s="1269"/>
      <c r="N150" s="1625"/>
      <c r="O150" s="1628"/>
      <c r="P150" s="1627" t="s">
        <v>1083</v>
      </c>
      <c r="Q150" s="1625"/>
      <c r="R150" s="1628"/>
      <c r="S150" s="1176" t="s">
        <v>1126</v>
      </c>
      <c r="T150" s="1177"/>
      <c r="U150" s="1177"/>
      <c r="V150" s="528"/>
    </row>
    <row r="151" spans="1:22" ht="21.75" customHeight="1">
      <c r="A151" s="140" t="s">
        <v>1057</v>
      </c>
      <c r="B151" s="178" t="s">
        <v>933</v>
      </c>
      <c r="C151" s="1209" t="s">
        <v>1058</v>
      </c>
      <c r="D151" s="1209"/>
      <c r="E151" s="1209"/>
      <c r="F151" s="1209"/>
      <c r="G151" s="1209"/>
      <c r="H151" s="1213"/>
      <c r="I151" s="1208" t="s">
        <v>1059</v>
      </c>
      <c r="J151" s="1209"/>
      <c r="K151" s="1213"/>
      <c r="L151" s="1628"/>
      <c r="M151" s="1269"/>
      <c r="N151" s="1625"/>
      <c r="O151" s="1628"/>
      <c r="P151" s="1627" t="s">
        <v>1084</v>
      </c>
      <c r="Q151" s="1625"/>
      <c r="R151" s="1628"/>
      <c r="S151" s="1176" t="s">
        <v>561</v>
      </c>
      <c r="T151" s="1177"/>
      <c r="U151" s="1177"/>
      <c r="V151" s="528"/>
    </row>
    <row r="152" spans="1:22" ht="21.75" customHeight="1">
      <c r="A152" s="140" t="s">
        <v>1060</v>
      </c>
      <c r="B152" s="178" t="s">
        <v>1061</v>
      </c>
      <c r="C152" s="1209" t="s">
        <v>1062</v>
      </c>
      <c r="D152" s="1209"/>
      <c r="E152" s="1209"/>
      <c r="F152" s="1209"/>
      <c r="G152" s="1209"/>
      <c r="H152" s="1213"/>
      <c r="I152" s="1208" t="s">
        <v>275</v>
      </c>
      <c r="J152" s="1209"/>
      <c r="K152" s="1213"/>
      <c r="L152" s="1628"/>
      <c r="M152" s="1269"/>
      <c r="N152" s="1625"/>
      <c r="O152" s="1628"/>
      <c r="P152" s="1627" t="s">
        <v>276</v>
      </c>
      <c r="Q152" s="1625"/>
      <c r="R152" s="1628"/>
      <c r="S152" s="1188">
        <v>4.9</v>
      </c>
      <c r="T152" s="1624"/>
      <c r="U152" s="1624"/>
      <c r="V152" s="528" t="s">
        <v>894</v>
      </c>
    </row>
    <row r="153" spans="1:22" ht="21.75" customHeight="1">
      <c r="A153" s="140" t="s">
        <v>1175</v>
      </c>
      <c r="B153" s="178" t="s">
        <v>1063</v>
      </c>
      <c r="C153" s="1209" t="s">
        <v>1064</v>
      </c>
      <c r="D153" s="1209"/>
      <c r="E153" s="1209"/>
      <c r="F153" s="1209"/>
      <c r="G153" s="1209"/>
      <c r="H153" s="1213"/>
      <c r="I153" s="1208" t="s">
        <v>277</v>
      </c>
      <c r="J153" s="1209"/>
      <c r="K153" s="1213"/>
      <c r="L153" s="1628"/>
      <c r="M153" s="1269"/>
      <c r="N153" s="1625"/>
      <c r="O153" s="1628"/>
      <c r="P153" s="1627" t="s">
        <v>276</v>
      </c>
      <c r="Q153" s="1625"/>
      <c r="R153" s="1628"/>
      <c r="S153" s="1176" t="s">
        <v>563</v>
      </c>
      <c r="T153" s="1177"/>
      <c r="U153" s="1177"/>
      <c r="V153" s="528"/>
    </row>
    <row r="154" spans="1:22" ht="21.75" customHeight="1">
      <c r="A154" s="191"/>
      <c r="B154" s="180"/>
      <c r="C154" s="1209" t="s">
        <v>1065</v>
      </c>
      <c r="D154" s="1209"/>
      <c r="E154" s="1209"/>
      <c r="F154" s="1209"/>
      <c r="G154" s="1209"/>
      <c r="H154" s="1213"/>
      <c r="I154" s="1208" t="s">
        <v>1066</v>
      </c>
      <c r="J154" s="1209"/>
      <c r="K154" s="1213"/>
      <c r="L154" s="1628"/>
      <c r="M154" s="1269"/>
      <c r="N154" s="1625"/>
      <c r="O154" s="1628"/>
      <c r="P154" s="1627" t="s">
        <v>1067</v>
      </c>
      <c r="Q154" s="1625"/>
      <c r="R154" s="1628"/>
      <c r="S154" s="1206"/>
      <c r="T154" s="1625"/>
      <c r="U154" s="1625"/>
      <c r="V154" s="183"/>
    </row>
    <row r="155" spans="1:22" ht="21.75" customHeight="1">
      <c r="A155" s="1212" t="s">
        <v>1068</v>
      </c>
      <c r="B155" s="1209"/>
      <c r="C155" s="1209"/>
      <c r="D155" s="1209"/>
      <c r="E155" s="1209"/>
      <c r="F155" s="1209"/>
      <c r="G155" s="1209"/>
      <c r="H155" s="1213"/>
      <c r="I155" s="1208" t="s">
        <v>1069</v>
      </c>
      <c r="J155" s="1209"/>
      <c r="K155" s="1213"/>
      <c r="L155" s="1628"/>
      <c r="M155" s="1269"/>
      <c r="N155" s="1625"/>
      <c r="O155" s="1628"/>
      <c r="P155" s="1627" t="s">
        <v>1070</v>
      </c>
      <c r="Q155" s="1625"/>
      <c r="R155" s="1628"/>
      <c r="S155" s="1206"/>
      <c r="T155" s="1625"/>
      <c r="U155" s="1625"/>
      <c r="V155" s="183"/>
    </row>
    <row r="156" spans="1:22" ht="21.75" customHeight="1">
      <c r="A156" s="1291" t="s">
        <v>1187</v>
      </c>
      <c r="B156" s="1292"/>
      <c r="C156" s="1224" t="s">
        <v>1132</v>
      </c>
      <c r="D156" s="1225"/>
      <c r="E156" s="1225"/>
      <c r="F156" s="1225"/>
      <c r="G156" s="1225"/>
      <c r="H156" s="1225"/>
      <c r="I156" s="1208" t="s">
        <v>1066</v>
      </c>
      <c r="J156" s="1209"/>
      <c r="K156" s="1206"/>
      <c r="L156" s="1207"/>
      <c r="M156" s="1312"/>
      <c r="N156" s="1169"/>
      <c r="O156" s="741"/>
      <c r="P156" s="1627" t="s">
        <v>1070</v>
      </c>
      <c r="Q156" s="1625"/>
      <c r="R156" s="1628"/>
      <c r="S156" s="1176"/>
      <c r="T156" s="1177"/>
      <c r="U156" s="1177"/>
      <c r="V156" s="183"/>
    </row>
    <row r="157" spans="1:22" ht="21.75" customHeight="1">
      <c r="A157" s="1293"/>
      <c r="B157" s="1294"/>
      <c r="C157" s="1224" t="s">
        <v>644</v>
      </c>
      <c r="D157" s="1225"/>
      <c r="E157" s="1225"/>
      <c r="F157" s="1225"/>
      <c r="G157" s="1225"/>
      <c r="H157" s="1225"/>
      <c r="I157" s="1208" t="s">
        <v>1071</v>
      </c>
      <c r="J157" s="1209"/>
      <c r="K157" s="1206"/>
      <c r="L157" s="1207"/>
      <c r="M157" s="1312"/>
      <c r="N157" s="1169"/>
      <c r="O157" s="741"/>
      <c r="P157" s="1627" t="s">
        <v>1070</v>
      </c>
      <c r="Q157" s="1625"/>
      <c r="R157" s="1628"/>
      <c r="S157" s="1629"/>
      <c r="T157" s="1630"/>
      <c r="U157" s="1630"/>
      <c r="V157" s="183"/>
    </row>
    <row r="158" spans="1:22" ht="21.75" customHeight="1">
      <c r="A158" s="1295"/>
      <c r="B158" s="1296"/>
      <c r="C158" s="1224" t="s">
        <v>1133</v>
      </c>
      <c r="D158" s="1225"/>
      <c r="E158" s="1225"/>
      <c r="F158" s="1225"/>
      <c r="G158" s="1225"/>
      <c r="H158" s="1225"/>
      <c r="I158" s="1208" t="s">
        <v>1066</v>
      </c>
      <c r="J158" s="1209"/>
      <c r="K158" s="1206"/>
      <c r="L158" s="1207"/>
      <c r="M158" s="1312"/>
      <c r="N158" s="1169"/>
      <c r="O158" s="741"/>
      <c r="P158" s="1627" t="s">
        <v>1070</v>
      </c>
      <c r="Q158" s="1625"/>
      <c r="R158" s="1628"/>
      <c r="S158" s="1176"/>
      <c r="T158" s="1177"/>
      <c r="U158" s="1177"/>
      <c r="V158" s="183"/>
    </row>
    <row r="159" spans="1:22" ht="21.75" customHeight="1">
      <c r="A159" s="1212" t="s">
        <v>697</v>
      </c>
      <c r="B159" s="1209"/>
      <c r="C159" s="1209"/>
      <c r="D159" s="1209"/>
      <c r="E159" s="1209"/>
      <c r="F159" s="1209"/>
      <c r="G159" s="1209"/>
      <c r="H159" s="1213"/>
      <c r="I159" s="1208" t="s">
        <v>279</v>
      </c>
      <c r="J159" s="1209"/>
      <c r="K159" s="1213"/>
      <c r="L159" s="1628"/>
      <c r="M159" s="1269"/>
      <c r="N159" s="1625"/>
      <c r="O159" s="1628"/>
      <c r="P159" s="1627" t="s">
        <v>278</v>
      </c>
      <c r="Q159" s="1625"/>
      <c r="R159" s="1628"/>
      <c r="S159" s="1206"/>
      <c r="T159" s="1625"/>
      <c r="U159" s="1625"/>
      <c r="V159" s="183"/>
    </row>
    <row r="160" spans="1:22" ht="21.75" customHeight="1" thickBot="1">
      <c r="A160" s="1215" t="s">
        <v>1072</v>
      </c>
      <c r="B160" s="1192"/>
      <c r="C160" s="1192"/>
      <c r="D160" s="1192"/>
      <c r="E160" s="1192"/>
      <c r="F160" s="1192"/>
      <c r="G160" s="1192"/>
      <c r="H160" s="1193"/>
      <c r="I160" s="1216" t="s">
        <v>1073</v>
      </c>
      <c r="J160" s="1192"/>
      <c r="K160" s="1193"/>
      <c r="L160" s="917"/>
      <c r="M160" s="1695"/>
      <c r="N160" s="938"/>
      <c r="O160" s="917"/>
      <c r="P160" s="1638" t="s">
        <v>1074</v>
      </c>
      <c r="Q160" s="938"/>
      <c r="R160" s="917"/>
      <c r="S160" s="1217"/>
      <c r="T160" s="938"/>
      <c r="U160" s="938"/>
      <c r="V160" s="192"/>
    </row>
    <row r="161" spans="1:22" s="193" customFormat="1" ht="21.75" customHeight="1" thickBot="1">
      <c r="A161" s="1219" t="s">
        <v>1075</v>
      </c>
      <c r="B161" s="1220"/>
      <c r="C161" s="1220"/>
      <c r="D161" s="1220"/>
      <c r="E161" s="1220"/>
      <c r="F161" s="1531"/>
      <c r="G161" s="170"/>
      <c r="H161" s="171"/>
      <c r="I161" s="1220" t="s">
        <v>679</v>
      </c>
      <c r="J161" s="1220"/>
      <c r="K161" s="530"/>
      <c r="L161" s="524" t="s">
        <v>968</v>
      </c>
      <c r="M161" s="529"/>
      <c r="N161" s="539"/>
      <c r="O161" s="1214" t="s">
        <v>315</v>
      </c>
      <c r="P161" s="1214"/>
      <c r="Q161" s="523"/>
      <c r="R161" s="523"/>
      <c r="S161" s="524" t="s">
        <v>969</v>
      </c>
      <c r="T161" s="171"/>
      <c r="U161" s="171"/>
      <c r="V161" s="407"/>
    </row>
    <row r="162" spans="1:22" ht="21.75" customHeight="1" thickBot="1">
      <c r="A162" s="1219" t="s">
        <v>1076</v>
      </c>
      <c r="B162" s="1126"/>
      <c r="C162" s="1126"/>
      <c r="D162" s="1126"/>
      <c r="E162" s="1126"/>
      <c r="F162" s="1133"/>
      <c r="G162" s="1632"/>
      <c r="H162" s="1633"/>
      <c r="I162" s="1633"/>
      <c r="J162" s="1633"/>
      <c r="K162" s="1633"/>
      <c r="L162" s="1633"/>
      <c r="M162" s="1633"/>
      <c r="N162" s="1633"/>
      <c r="O162" s="1633"/>
      <c r="P162" s="1633"/>
      <c r="Q162" s="1633"/>
      <c r="R162" s="1633"/>
      <c r="S162" s="1633"/>
      <c r="T162" s="1633"/>
      <c r="U162" s="1633"/>
      <c r="V162" s="1634"/>
    </row>
    <row r="163" spans="1:22" ht="21.75" customHeight="1" thickBot="1">
      <c r="A163" s="1180" t="s">
        <v>1077</v>
      </c>
      <c r="B163" s="1151"/>
      <c r="C163" s="1151"/>
      <c r="D163" s="1151"/>
      <c r="E163" s="1151"/>
      <c r="F163" s="1151"/>
      <c r="G163" s="1239" t="str">
        <f>'基本事項記入ｼｰﾄ'!$C$31</f>
        <v>○○　○○　  印</v>
      </c>
      <c r="H163" s="1239"/>
      <c r="I163" s="1239"/>
      <c r="J163" s="1239"/>
      <c r="K163" s="1239"/>
      <c r="L163" s="1239"/>
      <c r="M163" s="1240" t="s">
        <v>858</v>
      </c>
      <c r="N163" s="1240"/>
      <c r="O163" s="1240"/>
      <c r="P163" s="1240"/>
      <c r="Q163" s="1239" t="str">
        <f>'基本事項記入ｼｰﾄ'!$C$32</f>
        <v>○○　○○○　　　印</v>
      </c>
      <c r="R163" s="1153"/>
      <c r="S163" s="1153"/>
      <c r="T163" s="1153"/>
      <c r="U163" s="1153"/>
      <c r="V163" s="1244"/>
    </row>
    <row r="164" spans="1:22" ht="21.75" customHeight="1">
      <c r="A164" s="193"/>
      <c r="B164" s="1189" t="s">
        <v>1078</v>
      </c>
      <c r="C164" s="1189"/>
      <c r="D164" s="1189"/>
      <c r="E164" s="1189"/>
      <c r="F164" s="1189"/>
      <c r="G164" s="1189"/>
      <c r="H164" s="1189"/>
      <c r="I164" s="1189"/>
      <c r="J164" s="1189"/>
      <c r="K164" s="1189"/>
      <c r="L164" s="1189"/>
      <c r="M164" s="1189"/>
      <c r="N164" s="1189"/>
      <c r="O164" s="1189"/>
      <c r="P164" s="1189"/>
      <c r="Q164" s="1189"/>
      <c r="R164" s="1189"/>
      <c r="S164" s="1189"/>
      <c r="T164" s="1189"/>
      <c r="U164" s="1189"/>
      <c r="V164" s="1189"/>
    </row>
    <row r="165" ht="18" customHeight="1"/>
    <row r="166" ht="13.5">
      <c r="T166" t="s">
        <v>485</v>
      </c>
    </row>
    <row r="167" spans="3:22" ht="18.75">
      <c r="C167" s="1116" t="s">
        <v>486</v>
      </c>
      <c r="D167" s="1116"/>
      <c r="E167" s="1116"/>
      <c r="F167" s="1116"/>
      <c r="G167" s="1116"/>
      <c r="H167" s="1116"/>
      <c r="I167" s="1116"/>
      <c r="J167" s="1116"/>
      <c r="K167" s="1116"/>
      <c r="L167" s="1116"/>
      <c r="M167" s="1116"/>
      <c r="N167" s="1116"/>
      <c r="O167" s="1116"/>
      <c r="P167" s="1116"/>
      <c r="Q167" s="1116"/>
      <c r="R167" s="1116"/>
      <c r="S167" s="1116"/>
      <c r="T167" s="117"/>
      <c r="U167" s="117"/>
      <c r="V167" s="117"/>
    </row>
    <row r="168" spans="3:22" ht="18.75">
      <c r="C168" s="87"/>
      <c r="D168" s="88"/>
      <c r="E168" s="88"/>
      <c r="F168" s="88"/>
      <c r="G168" s="88"/>
      <c r="H168" s="88"/>
      <c r="I168" s="88"/>
      <c r="J168" s="88"/>
      <c r="K168" s="88"/>
      <c r="L168" s="88"/>
      <c r="M168" s="88"/>
      <c r="N168" s="88"/>
      <c r="O168" s="88"/>
      <c r="P168" s="88"/>
      <c r="Q168" s="88"/>
      <c r="R168" s="88"/>
      <c r="S168" s="88"/>
      <c r="T168" s="117"/>
      <c r="U168" s="117"/>
      <c r="V168" s="117"/>
    </row>
    <row r="169" ht="21.75" customHeight="1"/>
    <row r="170" spans="1:22" ht="21.75" customHeight="1" thickBot="1">
      <c r="A170" s="1228"/>
      <c r="B170" s="1228"/>
      <c r="C170" s="1228"/>
      <c r="D170" s="1228"/>
      <c r="E170" s="1228"/>
      <c r="F170" s="1229"/>
      <c r="G170" s="1229"/>
      <c r="H170" s="1229"/>
      <c r="I170" s="1229"/>
      <c r="J170" s="1228"/>
      <c r="K170" s="1228"/>
      <c r="L170" s="1228"/>
      <c r="M170" s="1228"/>
      <c r="N170" s="1228"/>
      <c r="O170" s="168"/>
      <c r="P170" s="1228"/>
      <c r="Q170" s="1228"/>
      <c r="R170" s="1228"/>
      <c r="S170" s="1228"/>
      <c r="T170" s="1228"/>
      <c r="U170" s="1228"/>
      <c r="V170" s="1228"/>
    </row>
    <row r="171" spans="1:22" ht="21.75" customHeight="1" thickBot="1">
      <c r="A171" s="1230" t="s">
        <v>825</v>
      </c>
      <c r="B171" s="1231"/>
      <c r="C171" s="1231"/>
      <c r="D171" s="1231"/>
      <c r="E171" s="1232"/>
      <c r="F171" s="1219" t="str">
        <f>'基本事項記入ｼｰﾄ'!$C$29</f>
        <v>**</v>
      </c>
      <c r="G171" s="1220"/>
      <c r="H171" s="1235"/>
      <c r="I171" s="1219" t="s">
        <v>975</v>
      </c>
      <c r="J171" s="1235"/>
      <c r="K171" s="1219" t="str">
        <f>'基本事項記入ｼｰﾄ'!$C$11</f>
        <v>△△　△△</v>
      </c>
      <c r="L171" s="1220"/>
      <c r="M171" s="1220"/>
      <c r="N171" s="1220"/>
      <c r="O171" s="1220"/>
      <c r="P171" s="1220"/>
      <c r="Q171" s="1220"/>
      <c r="R171" s="1220"/>
      <c r="S171" s="1220"/>
      <c r="T171" s="1220"/>
      <c r="U171" s="1220"/>
      <c r="V171" s="1235"/>
    </row>
    <row r="172" spans="1:22" ht="21.75" customHeight="1">
      <c r="A172" s="1696" t="s">
        <v>976</v>
      </c>
      <c r="B172" s="1697"/>
      <c r="C172" s="1697"/>
      <c r="D172" s="1697"/>
      <c r="E172" s="1698"/>
      <c r="F172" s="170"/>
      <c r="G172" s="171" t="s">
        <v>977</v>
      </c>
      <c r="H172" s="531" t="str">
        <f>'基本事項記入ｼｰﾄ'!$C$34</f>
        <v>**</v>
      </c>
      <c r="I172" s="1699" t="s">
        <v>822</v>
      </c>
      <c r="J172" s="1698"/>
      <c r="K172" s="1242" t="s">
        <v>183</v>
      </c>
      <c r="L172" s="1243"/>
      <c r="M172" s="169"/>
      <c r="N172" s="172" t="s">
        <v>978</v>
      </c>
      <c r="O172" s="173"/>
      <c r="P172" s="1242" t="s">
        <v>1021</v>
      </c>
      <c r="Q172" s="1248"/>
      <c r="R172" s="1248"/>
      <c r="S172" s="1248"/>
      <c r="T172" s="1248"/>
      <c r="U172" s="1248"/>
      <c r="V172" s="1249"/>
    </row>
    <row r="173" spans="1:22" ht="21.75" customHeight="1">
      <c r="A173" s="1212" t="s">
        <v>979</v>
      </c>
      <c r="B173" s="1209"/>
      <c r="C173" s="1209"/>
      <c r="D173" s="1209"/>
      <c r="E173" s="1209"/>
      <c r="F173" s="1209"/>
      <c r="G173" s="1209"/>
      <c r="H173" s="1209"/>
      <c r="I173" s="1213"/>
      <c r="J173" s="174" t="s">
        <v>980</v>
      </c>
      <c r="K173" s="1191" t="s">
        <v>981</v>
      </c>
      <c r="L173" s="1191"/>
      <c r="M173" s="1191"/>
      <c r="N173" s="1191"/>
      <c r="O173" s="1191"/>
      <c r="P173" s="1209"/>
      <c r="Q173" s="1209"/>
      <c r="R173" s="1209"/>
      <c r="S173" s="1209"/>
      <c r="T173" s="1209"/>
      <c r="U173" s="1213"/>
      <c r="V173" s="175" t="s">
        <v>982</v>
      </c>
    </row>
    <row r="174" spans="1:22" ht="21.75" customHeight="1">
      <c r="A174" s="1673" t="s">
        <v>983</v>
      </c>
      <c r="B174" s="1674"/>
      <c r="C174" s="1674"/>
      <c r="D174" s="1674"/>
      <c r="E174" s="1674"/>
      <c r="F174" s="1675"/>
      <c r="G174" s="1676"/>
      <c r="H174" s="1676"/>
      <c r="I174" s="1676"/>
      <c r="J174" s="1676"/>
      <c r="K174" s="1676"/>
      <c r="L174" s="1676"/>
      <c r="M174" s="1676"/>
      <c r="N174" s="1677"/>
      <c r="O174" s="1675" t="s">
        <v>984</v>
      </c>
      <c r="P174" s="1678"/>
      <c r="Q174" s="1679"/>
      <c r="R174" s="1680"/>
      <c r="S174" s="1678"/>
      <c r="T174" s="1678"/>
      <c r="U174" s="1678"/>
      <c r="V174" s="1681"/>
    </row>
    <row r="175" spans="1:22" ht="21.75" customHeight="1" thickBot="1">
      <c r="A175" s="1700" t="s">
        <v>487</v>
      </c>
      <c r="B175" s="1701"/>
      <c r="C175" s="1701"/>
      <c r="D175" s="1701"/>
      <c r="E175" s="1702"/>
      <c r="F175" s="1684" t="s">
        <v>488</v>
      </c>
      <c r="G175" s="1687"/>
      <c r="H175" s="1687"/>
      <c r="I175" s="1687"/>
      <c r="J175" s="1687"/>
      <c r="K175" s="1686" t="s">
        <v>489</v>
      </c>
      <c r="L175" s="1686"/>
      <c r="M175" s="1686"/>
      <c r="N175" s="1686"/>
      <c r="O175" s="1686"/>
      <c r="P175" s="1686"/>
      <c r="Q175" s="1687" t="s">
        <v>490</v>
      </c>
      <c r="R175" s="1687"/>
      <c r="S175" s="1687"/>
      <c r="T175" s="1687"/>
      <c r="U175" s="1687"/>
      <c r="V175" s="1688"/>
    </row>
    <row r="176" spans="1:22" ht="21.75" customHeight="1" thickTop="1">
      <c r="A176" s="1672" t="s">
        <v>491</v>
      </c>
      <c r="B176" s="1429"/>
      <c r="C176" s="1429"/>
      <c r="D176" s="1429"/>
      <c r="E176" s="1429"/>
      <c r="F176" s="1429"/>
      <c r="G176" s="1429"/>
      <c r="H176" s="1429"/>
      <c r="I176" s="1429"/>
      <c r="J176" s="1429"/>
      <c r="K176" s="1703"/>
      <c r="L176" s="1704" t="s">
        <v>986</v>
      </c>
      <c r="M176" s="1429"/>
      <c r="N176" s="1429"/>
      <c r="O176" s="1429"/>
      <c r="P176" s="1429"/>
      <c r="Q176" s="1429"/>
      <c r="R176" s="1429"/>
      <c r="S176" s="1429"/>
      <c r="T176" s="1429"/>
      <c r="U176" s="1429"/>
      <c r="V176" s="1705"/>
    </row>
    <row r="177" spans="1:22" ht="21.75" customHeight="1">
      <c r="A177" s="1557" t="s">
        <v>991</v>
      </c>
      <c r="B177" s="1207"/>
      <c r="C177" s="1206" t="s">
        <v>987</v>
      </c>
      <c r="D177" s="1207"/>
      <c r="E177" s="1213" t="s">
        <v>492</v>
      </c>
      <c r="F177" s="1208"/>
      <c r="G177" s="1206" t="s">
        <v>991</v>
      </c>
      <c r="H177" s="1207"/>
      <c r="I177" s="1206" t="s">
        <v>987</v>
      </c>
      <c r="J177" s="1207"/>
      <c r="K177" s="194" t="s">
        <v>492</v>
      </c>
      <c r="L177" s="195" t="s">
        <v>991</v>
      </c>
      <c r="M177" s="1206" t="s">
        <v>492</v>
      </c>
      <c r="N177" s="1207"/>
      <c r="O177" s="1206" t="s">
        <v>493</v>
      </c>
      <c r="P177" s="1207"/>
      <c r="Q177" s="1206" t="s">
        <v>991</v>
      </c>
      <c r="R177" s="1207"/>
      <c r="S177" s="1206" t="s">
        <v>492</v>
      </c>
      <c r="T177" s="1207"/>
      <c r="U177" s="1206" t="s">
        <v>493</v>
      </c>
      <c r="V177" s="1706"/>
    </row>
    <row r="178" spans="1:22" ht="21.75" customHeight="1">
      <c r="A178" s="1671"/>
      <c r="B178" s="1635"/>
      <c r="C178" s="520" t="s">
        <v>994</v>
      </c>
      <c r="D178" s="519"/>
      <c r="E178" s="1448"/>
      <c r="F178" s="1448"/>
      <c r="G178" s="1217" t="s">
        <v>494</v>
      </c>
      <c r="H178" s="1218"/>
      <c r="I178" s="1213" t="s">
        <v>999</v>
      </c>
      <c r="J178" s="1208"/>
      <c r="K178" s="462"/>
      <c r="L178" s="147" t="s">
        <v>1112</v>
      </c>
      <c r="M178" s="1324"/>
      <c r="N178" s="1325"/>
      <c r="O178" s="1206"/>
      <c r="P178" s="1207"/>
      <c r="Q178" s="1206"/>
      <c r="R178" s="741"/>
      <c r="S178" s="1312"/>
      <c r="T178" s="741"/>
      <c r="U178" s="1206"/>
      <c r="V178" s="1631"/>
    </row>
    <row r="179" spans="1:22" ht="21.75" customHeight="1">
      <c r="A179" s="1266" t="s">
        <v>494</v>
      </c>
      <c r="B179" s="863"/>
      <c r="C179" s="520" t="s">
        <v>996</v>
      </c>
      <c r="D179" s="519"/>
      <c r="E179" s="1448"/>
      <c r="F179" s="1268"/>
      <c r="G179" s="1575" t="s">
        <v>495</v>
      </c>
      <c r="H179" s="1267"/>
      <c r="I179" s="1269" t="s">
        <v>655</v>
      </c>
      <c r="J179" s="1208"/>
      <c r="K179" s="462" t="s">
        <v>655</v>
      </c>
      <c r="L179" s="147" t="s">
        <v>496</v>
      </c>
      <c r="M179" s="1324"/>
      <c r="N179" s="1325"/>
      <c r="O179" s="1660"/>
      <c r="P179" s="1662"/>
      <c r="Q179" s="1206"/>
      <c r="R179" s="741"/>
      <c r="S179" s="1312"/>
      <c r="T179" s="741"/>
      <c r="U179" s="1206"/>
      <c r="V179" s="1631"/>
    </row>
    <row r="180" spans="1:22" ht="21.75" customHeight="1">
      <c r="A180" s="1266"/>
      <c r="B180" s="863"/>
      <c r="C180" s="520" t="s">
        <v>997</v>
      </c>
      <c r="D180" s="519"/>
      <c r="E180" s="1448"/>
      <c r="F180" s="1448"/>
      <c r="G180" s="1272" t="s">
        <v>497</v>
      </c>
      <c r="H180" s="1274"/>
      <c r="I180" s="1213"/>
      <c r="J180" s="1208"/>
      <c r="K180" s="196"/>
      <c r="L180" s="147" t="s">
        <v>498</v>
      </c>
      <c r="M180" s="1324"/>
      <c r="N180" s="1325"/>
      <c r="O180" s="1660"/>
      <c r="P180" s="1662"/>
      <c r="Q180" s="1206" t="s">
        <v>499</v>
      </c>
      <c r="R180" s="741"/>
      <c r="S180" s="1667"/>
      <c r="T180" s="1668"/>
      <c r="U180" s="1669"/>
      <c r="V180" s="1670"/>
    </row>
    <row r="181" spans="1:22" ht="21.75" customHeight="1">
      <c r="A181" s="1266" t="s">
        <v>495</v>
      </c>
      <c r="B181" s="863"/>
      <c r="C181" s="520" t="s">
        <v>998</v>
      </c>
      <c r="D181" s="519"/>
      <c r="E181" s="1448"/>
      <c r="F181" s="1448"/>
      <c r="G181" s="1575" t="s">
        <v>500</v>
      </c>
      <c r="H181" s="1267"/>
      <c r="I181" s="1284" t="s">
        <v>501</v>
      </c>
      <c r="J181" s="1276"/>
      <c r="K181" s="536"/>
      <c r="L181" s="147" t="s">
        <v>502</v>
      </c>
      <c r="M181" s="1324"/>
      <c r="N181" s="1325"/>
      <c r="O181" s="1660"/>
      <c r="P181" s="1662"/>
      <c r="Q181" s="1206" t="s">
        <v>503</v>
      </c>
      <c r="R181" s="741"/>
      <c r="S181" s="1667"/>
      <c r="T181" s="1668"/>
      <c r="U181" s="1669"/>
      <c r="V181" s="1670"/>
    </row>
    <row r="182" spans="1:22" ht="21.75" customHeight="1">
      <c r="A182" s="1266"/>
      <c r="B182" s="863"/>
      <c r="C182" s="1224" t="s">
        <v>642</v>
      </c>
      <c r="D182" s="1258"/>
      <c r="E182" s="1448"/>
      <c r="F182" s="1268"/>
      <c r="G182" s="1575" t="s">
        <v>504</v>
      </c>
      <c r="H182" s="1267"/>
      <c r="I182" s="1269"/>
      <c r="J182" s="1208"/>
      <c r="K182" s="196"/>
      <c r="L182" s="147" t="s">
        <v>505</v>
      </c>
      <c r="M182" s="1324"/>
      <c r="N182" s="1325"/>
      <c r="O182" s="1660"/>
      <c r="P182" s="1662"/>
      <c r="Q182" s="1665" t="s">
        <v>506</v>
      </c>
      <c r="R182" s="1666"/>
      <c r="S182" s="1658"/>
      <c r="T182" s="1659"/>
      <c r="U182" s="1663"/>
      <c r="V182" s="1664"/>
    </row>
    <row r="183" spans="1:22" ht="21.75" customHeight="1">
      <c r="A183" s="1266" t="s">
        <v>497</v>
      </c>
      <c r="B183" s="863"/>
      <c r="C183" s="1224" t="s">
        <v>252</v>
      </c>
      <c r="D183" s="1258"/>
      <c r="E183" s="1448"/>
      <c r="F183" s="1268"/>
      <c r="G183" s="1575" t="s">
        <v>495</v>
      </c>
      <c r="H183" s="1267"/>
      <c r="I183" s="1269"/>
      <c r="J183" s="1208"/>
      <c r="K183" s="196"/>
      <c r="L183" s="147" t="s">
        <v>507</v>
      </c>
      <c r="M183" s="1324"/>
      <c r="N183" s="1325"/>
      <c r="O183" s="1660"/>
      <c r="P183" s="1662"/>
      <c r="Q183" s="1665" t="s">
        <v>508</v>
      </c>
      <c r="R183" s="1666"/>
      <c r="S183" s="1658"/>
      <c r="T183" s="1659"/>
      <c r="U183" s="1660"/>
      <c r="V183" s="1661"/>
    </row>
    <row r="184" spans="1:22" ht="21.75" customHeight="1">
      <c r="A184" s="1266"/>
      <c r="B184" s="863"/>
      <c r="C184" s="1213" t="s">
        <v>576</v>
      </c>
      <c r="D184" s="1628"/>
      <c r="E184" s="1448"/>
      <c r="F184" s="1448"/>
      <c r="G184" s="1272" t="s">
        <v>497</v>
      </c>
      <c r="H184" s="1274"/>
      <c r="I184" s="1213"/>
      <c r="J184" s="1208"/>
      <c r="K184" s="196"/>
      <c r="L184" s="147" t="s">
        <v>999</v>
      </c>
      <c r="M184" s="1324"/>
      <c r="N184" s="1325"/>
      <c r="O184" s="1660"/>
      <c r="P184" s="1662"/>
      <c r="Q184" s="1206" t="s">
        <v>509</v>
      </c>
      <c r="R184" s="741"/>
      <c r="S184" s="1312"/>
      <c r="T184" s="741"/>
      <c r="U184" s="1206"/>
      <c r="V184" s="1631"/>
    </row>
    <row r="185" spans="1:22" ht="21.75" customHeight="1" thickBot="1">
      <c r="A185" s="1277"/>
      <c r="B185" s="893"/>
      <c r="C185" s="1182" t="s">
        <v>577</v>
      </c>
      <c r="D185" s="1641"/>
      <c r="E185" s="1651"/>
      <c r="F185" s="1651"/>
      <c r="G185" s="1183" t="s">
        <v>1002</v>
      </c>
      <c r="H185" s="1184"/>
      <c r="I185" s="1626"/>
      <c r="J185" s="1641"/>
      <c r="K185" s="463">
        <f>E178+E179+E180+E181+E182+E183+E184+E185+K178+K181</f>
        <v>0</v>
      </c>
      <c r="L185" s="176" t="s">
        <v>501</v>
      </c>
      <c r="M185" s="1652"/>
      <c r="N185" s="1653"/>
      <c r="O185" s="1654"/>
      <c r="P185" s="1655"/>
      <c r="Q185" s="1183" t="s">
        <v>1002</v>
      </c>
      <c r="R185" s="1639"/>
      <c r="S185" s="1656">
        <f>M178+M179+M180+M181+M182+M183+M184+M185+S182+S183</f>
        <v>0</v>
      </c>
      <c r="T185" s="1657"/>
      <c r="U185" s="1303">
        <f>O178+O179+O180+O181+O182+O183+O184+O185+U182+U183</f>
        <v>0</v>
      </c>
      <c r="V185" s="1649"/>
    </row>
    <row r="186" spans="1:22" ht="21.75" customHeight="1" thickTop="1">
      <c r="A186" s="1708"/>
      <c r="B186" s="1709"/>
      <c r="C186" s="1428" t="s">
        <v>1038</v>
      </c>
      <c r="D186" s="1429"/>
      <c r="E186" s="1429"/>
      <c r="F186" s="1447"/>
      <c r="G186" s="1428" t="s">
        <v>1039</v>
      </c>
      <c r="H186" s="1429"/>
      <c r="I186" s="1429"/>
      <c r="J186" s="1447"/>
      <c r="K186" s="1428" t="s">
        <v>1040</v>
      </c>
      <c r="L186" s="1447"/>
      <c r="M186" s="179"/>
      <c r="N186" s="177" t="s">
        <v>1041</v>
      </c>
      <c r="O186" s="177"/>
      <c r="P186" s="1428" t="s">
        <v>1042</v>
      </c>
      <c r="Q186" s="1429"/>
      <c r="R186" s="1447"/>
      <c r="S186" s="1428" t="s">
        <v>1043</v>
      </c>
      <c r="T186" s="1429"/>
      <c r="U186" s="1429"/>
      <c r="V186" s="1705"/>
    </row>
    <row r="187" spans="1:22" ht="21.75" customHeight="1">
      <c r="A187" s="1266" t="s">
        <v>280</v>
      </c>
      <c r="B187" s="1267"/>
      <c r="C187" s="1268">
        <v>37.5</v>
      </c>
      <c r="D187" s="1707"/>
      <c r="E187" s="182"/>
      <c r="F187" s="174" t="s">
        <v>281</v>
      </c>
      <c r="G187" s="1213" t="s">
        <v>236</v>
      </c>
      <c r="H187" s="1269"/>
      <c r="I187" s="147" t="s">
        <v>236</v>
      </c>
      <c r="J187" s="254" t="s">
        <v>236</v>
      </c>
      <c r="K187" s="1213"/>
      <c r="L187" s="1628"/>
      <c r="M187" s="1269"/>
      <c r="N187" s="1625"/>
      <c r="O187" s="1628"/>
      <c r="P187" s="1627" t="s">
        <v>282</v>
      </c>
      <c r="Q187" s="1710"/>
      <c r="R187" s="1711"/>
      <c r="S187" s="1206"/>
      <c r="T187" s="1312"/>
      <c r="U187" s="1312"/>
      <c r="V187" s="183"/>
    </row>
    <row r="188" spans="1:22" ht="21.75" customHeight="1">
      <c r="A188" s="1266" t="s">
        <v>283</v>
      </c>
      <c r="B188" s="1267"/>
      <c r="C188" s="1268">
        <v>31.5</v>
      </c>
      <c r="D188" s="1707"/>
      <c r="E188" s="182"/>
      <c r="F188" s="174" t="s">
        <v>281</v>
      </c>
      <c r="G188" s="1213"/>
      <c r="H188" s="1269"/>
      <c r="I188" s="181"/>
      <c r="J188" s="254"/>
      <c r="K188" s="1213"/>
      <c r="L188" s="1628"/>
      <c r="M188" s="1269"/>
      <c r="N188" s="1625"/>
      <c r="O188" s="1628"/>
      <c r="P188" s="1627" t="s">
        <v>282</v>
      </c>
      <c r="Q188" s="1710"/>
      <c r="R188" s="1711"/>
      <c r="S188" s="1206"/>
      <c r="T188" s="1312"/>
      <c r="U188" s="1312"/>
      <c r="V188" s="183"/>
    </row>
    <row r="189" spans="1:22" ht="21.75" customHeight="1">
      <c r="A189" s="1266" t="s">
        <v>284</v>
      </c>
      <c r="B189" s="1267"/>
      <c r="C189" s="1268">
        <v>26.5</v>
      </c>
      <c r="D189" s="1707"/>
      <c r="E189" s="182"/>
      <c r="F189" s="174" t="s">
        <v>281</v>
      </c>
      <c r="G189" s="1213"/>
      <c r="H189" s="1269"/>
      <c r="I189" s="147" t="s">
        <v>237</v>
      </c>
      <c r="J189" s="254"/>
      <c r="K189" s="1213"/>
      <c r="L189" s="1628"/>
      <c r="M189" s="1269"/>
      <c r="N189" s="1625"/>
      <c r="O189" s="1628"/>
      <c r="P189" s="1627" t="s">
        <v>282</v>
      </c>
      <c r="Q189" s="1710"/>
      <c r="R189" s="1711"/>
      <c r="S189" s="1206"/>
      <c r="T189" s="1312"/>
      <c r="U189" s="1312"/>
      <c r="V189" s="183"/>
    </row>
    <row r="190" spans="1:22" ht="21.75" customHeight="1">
      <c r="A190" s="1266" t="s">
        <v>831</v>
      </c>
      <c r="B190" s="1267"/>
      <c r="C190" s="1268">
        <v>19</v>
      </c>
      <c r="D190" s="1707"/>
      <c r="E190" s="182"/>
      <c r="F190" s="174" t="s">
        <v>832</v>
      </c>
      <c r="G190" s="1213" t="s">
        <v>224</v>
      </c>
      <c r="H190" s="1269"/>
      <c r="I190" s="147">
        <v>100</v>
      </c>
      <c r="J190" s="254" t="s">
        <v>224</v>
      </c>
      <c r="K190" s="1213"/>
      <c r="L190" s="1628"/>
      <c r="M190" s="1269"/>
      <c r="N190" s="1625"/>
      <c r="O190" s="1628"/>
      <c r="P190" s="1627" t="s">
        <v>1080</v>
      </c>
      <c r="Q190" s="1710"/>
      <c r="R190" s="1711"/>
      <c r="S190" s="1206"/>
      <c r="T190" s="1312"/>
      <c r="U190" s="1312"/>
      <c r="V190" s="183"/>
    </row>
    <row r="191" spans="1:22" ht="21.75" customHeight="1">
      <c r="A191" s="1266" t="s">
        <v>833</v>
      </c>
      <c r="B191" s="1267"/>
      <c r="C191" s="1213">
        <v>13.2</v>
      </c>
      <c r="D191" s="1269"/>
      <c r="E191" s="181"/>
      <c r="F191" s="174" t="s">
        <v>834</v>
      </c>
      <c r="G191" s="1213">
        <v>95</v>
      </c>
      <c r="H191" s="1269"/>
      <c r="I191" s="147" t="s">
        <v>1045</v>
      </c>
      <c r="J191" s="254">
        <v>100</v>
      </c>
      <c r="K191" s="1213"/>
      <c r="L191" s="1628"/>
      <c r="M191" s="1269"/>
      <c r="N191" s="1625"/>
      <c r="O191" s="1628"/>
      <c r="P191" s="1627" t="s">
        <v>1081</v>
      </c>
      <c r="Q191" s="1710"/>
      <c r="R191" s="1711"/>
      <c r="S191" s="1206"/>
      <c r="T191" s="1312"/>
      <c r="U191" s="1312"/>
      <c r="V191" s="183"/>
    </row>
    <row r="192" spans="1:22" ht="21.75" customHeight="1">
      <c r="A192" s="1266" t="s">
        <v>844</v>
      </c>
      <c r="B192" s="1267"/>
      <c r="C192" s="1213">
        <v>4.75</v>
      </c>
      <c r="D192" s="1269"/>
      <c r="E192" s="181"/>
      <c r="F192" s="174" t="s">
        <v>832</v>
      </c>
      <c r="G192" s="1213">
        <v>55</v>
      </c>
      <c r="H192" s="1269"/>
      <c r="I192" s="147" t="s">
        <v>1044</v>
      </c>
      <c r="J192" s="254">
        <v>70</v>
      </c>
      <c r="K192" s="1213"/>
      <c r="L192" s="1628"/>
      <c r="M192" s="1269"/>
      <c r="N192" s="1625"/>
      <c r="O192" s="1628"/>
      <c r="P192" s="1627" t="s">
        <v>1080</v>
      </c>
      <c r="Q192" s="1710"/>
      <c r="R192" s="1711"/>
      <c r="S192" s="1206"/>
      <c r="T192" s="1312"/>
      <c r="U192" s="1312"/>
      <c r="V192" s="183"/>
    </row>
    <row r="193" spans="1:22" ht="21.75" customHeight="1">
      <c r="A193" s="1266" t="s">
        <v>837</v>
      </c>
      <c r="B193" s="1267"/>
      <c r="C193" s="1213">
        <v>2.36</v>
      </c>
      <c r="D193" s="1269"/>
      <c r="E193" s="181"/>
      <c r="F193" s="174" t="s">
        <v>832</v>
      </c>
      <c r="G193" s="1213">
        <v>35</v>
      </c>
      <c r="H193" s="1269"/>
      <c r="I193" s="147" t="s">
        <v>1044</v>
      </c>
      <c r="J193" s="254">
        <v>50</v>
      </c>
      <c r="K193" s="1213"/>
      <c r="L193" s="1628"/>
      <c r="M193" s="1269"/>
      <c r="N193" s="1625"/>
      <c r="O193" s="1628"/>
      <c r="P193" s="1627" t="s">
        <v>1080</v>
      </c>
      <c r="Q193" s="1710"/>
      <c r="R193" s="1711"/>
      <c r="S193" s="1206"/>
      <c r="T193" s="1312"/>
      <c r="U193" s="1312"/>
      <c r="V193" s="183"/>
    </row>
    <row r="194" spans="1:22" ht="21.75" customHeight="1">
      <c r="A194" s="1266" t="s">
        <v>838</v>
      </c>
      <c r="B194" s="1267"/>
      <c r="C194" s="1213">
        <v>600</v>
      </c>
      <c r="D194" s="1269"/>
      <c r="E194" s="181"/>
      <c r="F194" s="174" t="s">
        <v>877</v>
      </c>
      <c r="G194" s="1213">
        <v>18</v>
      </c>
      <c r="H194" s="1269"/>
      <c r="I194" s="147" t="s">
        <v>1044</v>
      </c>
      <c r="J194" s="254">
        <v>30</v>
      </c>
      <c r="K194" s="1213"/>
      <c r="L194" s="1628"/>
      <c r="M194" s="1269"/>
      <c r="N194" s="1625"/>
      <c r="O194" s="1628"/>
      <c r="P194" s="1627" t="s">
        <v>1080</v>
      </c>
      <c r="Q194" s="1710"/>
      <c r="R194" s="1711"/>
      <c r="S194" s="1206"/>
      <c r="T194" s="1312"/>
      <c r="U194" s="1312"/>
      <c r="V194" s="183"/>
    </row>
    <row r="195" spans="1:22" ht="21.75" customHeight="1">
      <c r="A195" s="1266" t="s">
        <v>839</v>
      </c>
      <c r="B195" s="1267"/>
      <c r="C195" s="1213">
        <v>300</v>
      </c>
      <c r="D195" s="1269"/>
      <c r="E195" s="181"/>
      <c r="F195" s="174" t="s">
        <v>840</v>
      </c>
      <c r="G195" s="1213">
        <v>10</v>
      </c>
      <c r="H195" s="1269"/>
      <c r="I195" s="147" t="s">
        <v>1046</v>
      </c>
      <c r="J195" s="254">
        <v>21</v>
      </c>
      <c r="K195" s="1213"/>
      <c r="L195" s="1628"/>
      <c r="M195" s="1269"/>
      <c r="N195" s="1625"/>
      <c r="O195" s="1628"/>
      <c r="P195" s="1627" t="s">
        <v>1082</v>
      </c>
      <c r="Q195" s="1710"/>
      <c r="R195" s="1711"/>
      <c r="S195" s="1206"/>
      <c r="T195" s="1312"/>
      <c r="U195" s="1312"/>
      <c r="V195" s="183"/>
    </row>
    <row r="196" spans="1:22" ht="21.75" customHeight="1">
      <c r="A196" s="1266" t="s">
        <v>841</v>
      </c>
      <c r="B196" s="1267"/>
      <c r="C196" s="1213">
        <v>150</v>
      </c>
      <c r="D196" s="1269"/>
      <c r="E196" s="181"/>
      <c r="F196" s="174" t="s">
        <v>840</v>
      </c>
      <c r="G196" s="1213">
        <v>6</v>
      </c>
      <c r="H196" s="1269"/>
      <c r="I196" s="147" t="s">
        <v>1046</v>
      </c>
      <c r="J196" s="254">
        <v>16</v>
      </c>
      <c r="K196" s="1213"/>
      <c r="L196" s="1628"/>
      <c r="M196" s="1269"/>
      <c r="N196" s="1625"/>
      <c r="O196" s="1628"/>
      <c r="P196" s="1627" t="s">
        <v>1082</v>
      </c>
      <c r="Q196" s="1710"/>
      <c r="R196" s="1711"/>
      <c r="S196" s="1206"/>
      <c r="T196" s="1312"/>
      <c r="U196" s="1312"/>
      <c r="V196" s="183"/>
    </row>
    <row r="197" spans="1:22" ht="21.75" customHeight="1" thickBot="1">
      <c r="A197" s="1277" t="s">
        <v>842</v>
      </c>
      <c r="B197" s="1278"/>
      <c r="C197" s="1182">
        <v>75</v>
      </c>
      <c r="D197" s="1279"/>
      <c r="E197" s="184"/>
      <c r="F197" s="185" t="s">
        <v>840</v>
      </c>
      <c r="G197" s="1182">
        <v>4</v>
      </c>
      <c r="H197" s="1279"/>
      <c r="I197" s="176" t="s">
        <v>1046</v>
      </c>
      <c r="J197" s="255">
        <v>8</v>
      </c>
      <c r="K197" s="1182"/>
      <c r="L197" s="1641"/>
      <c r="M197" s="1279"/>
      <c r="N197" s="1626"/>
      <c r="O197" s="1641"/>
      <c r="P197" s="1640" t="s">
        <v>1082</v>
      </c>
      <c r="Q197" s="1712"/>
      <c r="R197" s="1713"/>
      <c r="S197" s="1183"/>
      <c r="T197" s="1184"/>
      <c r="U197" s="1184"/>
      <c r="V197" s="186"/>
    </row>
    <row r="198" spans="1:22" ht="21.75" customHeight="1" thickTop="1">
      <c r="A198" s="1714" t="s">
        <v>510</v>
      </c>
      <c r="B198" s="1715"/>
      <c r="C198" s="1715"/>
      <c r="D198" s="1715"/>
      <c r="E198" s="1715"/>
      <c r="F198" s="1715"/>
      <c r="G198" s="1715"/>
      <c r="H198" s="1715"/>
      <c r="I198" s="1715" t="s">
        <v>1056</v>
      </c>
      <c r="J198" s="1716"/>
      <c r="K198" s="1284"/>
      <c r="L198" s="1645"/>
      <c r="M198" s="1275"/>
      <c r="N198" s="900"/>
      <c r="O198" s="1645"/>
      <c r="P198" s="1717" t="s">
        <v>1083</v>
      </c>
      <c r="Q198" s="1718"/>
      <c r="R198" s="1719"/>
      <c r="S198" s="1428"/>
      <c r="T198" s="786"/>
      <c r="U198" s="786"/>
      <c r="V198" s="1430"/>
    </row>
    <row r="199" spans="1:22" ht="21.75" customHeight="1">
      <c r="A199" s="1720" t="s">
        <v>511</v>
      </c>
      <c r="B199" s="1269"/>
      <c r="C199" s="1269"/>
      <c r="D199" s="1269"/>
      <c r="E199" s="1269"/>
      <c r="F199" s="1269"/>
      <c r="G199" s="1269"/>
      <c r="H199" s="1269"/>
      <c r="I199" s="1269" t="s">
        <v>1056</v>
      </c>
      <c r="J199" s="1208"/>
      <c r="K199" s="1213"/>
      <c r="L199" s="1628"/>
      <c r="M199" s="1269"/>
      <c r="N199" s="1625"/>
      <c r="O199" s="1628"/>
      <c r="P199" s="1627" t="s">
        <v>1083</v>
      </c>
      <c r="Q199" s="1710"/>
      <c r="R199" s="1711"/>
      <c r="S199" s="1206"/>
      <c r="T199" s="1625"/>
      <c r="U199" s="1625"/>
      <c r="V199" s="183"/>
    </row>
    <row r="200" spans="1:22" ht="21.75" customHeight="1">
      <c r="A200" s="1720" t="s">
        <v>512</v>
      </c>
      <c r="B200" s="1269"/>
      <c r="C200" s="1269"/>
      <c r="D200" s="1269"/>
      <c r="E200" s="1269"/>
      <c r="F200" s="1269"/>
      <c r="G200" s="1269"/>
      <c r="H200" s="1269"/>
      <c r="I200" s="1269" t="s">
        <v>932</v>
      </c>
      <c r="J200" s="1208"/>
      <c r="K200" s="1213"/>
      <c r="L200" s="1628"/>
      <c r="M200" s="1269"/>
      <c r="N200" s="1625"/>
      <c r="O200" s="1628"/>
      <c r="P200" s="1627" t="s">
        <v>513</v>
      </c>
      <c r="Q200" s="1710"/>
      <c r="R200" s="1711"/>
      <c r="S200" s="1206"/>
      <c r="T200" s="1625"/>
      <c r="U200" s="1625"/>
      <c r="V200" s="183"/>
    </row>
    <row r="201" spans="1:22" ht="21.75" customHeight="1">
      <c r="A201" s="1720" t="s">
        <v>514</v>
      </c>
      <c r="B201" s="1269"/>
      <c r="C201" s="1269"/>
      <c r="D201" s="1269"/>
      <c r="E201" s="1269"/>
      <c r="F201" s="1269"/>
      <c r="G201" s="1269"/>
      <c r="H201" s="1269"/>
      <c r="I201" s="1269" t="s">
        <v>1056</v>
      </c>
      <c r="J201" s="1208"/>
      <c r="K201" s="1213"/>
      <c r="L201" s="1628"/>
      <c r="M201" s="1269"/>
      <c r="N201" s="1625"/>
      <c r="O201" s="1628"/>
      <c r="P201" s="1627" t="s">
        <v>1083</v>
      </c>
      <c r="Q201" s="1710"/>
      <c r="R201" s="1711"/>
      <c r="S201" s="1206"/>
      <c r="T201" s="1625"/>
      <c r="U201" s="1625"/>
      <c r="V201" s="183"/>
    </row>
    <row r="202" spans="1:22" ht="21.75" customHeight="1">
      <c r="A202" s="1720" t="s">
        <v>515</v>
      </c>
      <c r="B202" s="1269"/>
      <c r="C202" s="1269"/>
      <c r="D202" s="1269"/>
      <c r="E202" s="1269"/>
      <c r="F202" s="1269"/>
      <c r="G202" s="1269"/>
      <c r="H202" s="1269"/>
      <c r="I202" s="1269" t="s">
        <v>516</v>
      </c>
      <c r="J202" s="1208"/>
      <c r="K202" s="1213"/>
      <c r="L202" s="1628"/>
      <c r="M202" s="1269"/>
      <c r="N202" s="1625"/>
      <c r="O202" s="1628"/>
      <c r="P202" s="1627" t="s">
        <v>517</v>
      </c>
      <c r="Q202" s="1710"/>
      <c r="R202" s="1711"/>
      <c r="S202" s="1206"/>
      <c r="T202" s="1625"/>
      <c r="U202" s="1625"/>
      <c r="V202" s="183"/>
    </row>
    <row r="203" spans="1:22" ht="21.75" customHeight="1">
      <c r="A203" s="188"/>
      <c r="B203" s="189"/>
      <c r="C203" s="1213" t="s">
        <v>1048</v>
      </c>
      <c r="D203" s="1269"/>
      <c r="E203" s="1269"/>
      <c r="F203" s="1269"/>
      <c r="G203" s="1269"/>
      <c r="H203" s="1269"/>
      <c r="I203" s="1269" t="s">
        <v>1049</v>
      </c>
      <c r="J203" s="1208"/>
      <c r="K203" s="1213"/>
      <c r="L203" s="1628"/>
      <c r="M203" s="1269"/>
      <c r="N203" s="1625"/>
      <c r="O203" s="1628"/>
      <c r="P203" s="1627" t="s">
        <v>1080</v>
      </c>
      <c r="Q203" s="1710"/>
      <c r="R203" s="1711"/>
      <c r="S203" s="1206"/>
      <c r="T203" s="1625"/>
      <c r="U203" s="1625"/>
      <c r="V203" s="183"/>
    </row>
    <row r="204" spans="1:22" ht="21.75" customHeight="1">
      <c r="A204" s="140" t="s">
        <v>1050</v>
      </c>
      <c r="B204" s="178" t="s">
        <v>1051</v>
      </c>
      <c r="C204" s="1213" t="s">
        <v>1052</v>
      </c>
      <c r="D204" s="1269"/>
      <c r="E204" s="1269"/>
      <c r="F204" s="1269"/>
      <c r="G204" s="1269"/>
      <c r="H204" s="1269"/>
      <c r="I204" s="1269" t="s">
        <v>1053</v>
      </c>
      <c r="J204" s="1208"/>
      <c r="K204" s="1213"/>
      <c r="L204" s="1628"/>
      <c r="M204" s="1269"/>
      <c r="N204" s="1625"/>
      <c r="O204" s="1628"/>
      <c r="P204" s="1627" t="s">
        <v>1083</v>
      </c>
      <c r="Q204" s="1710"/>
      <c r="R204" s="1711"/>
      <c r="S204" s="1206"/>
      <c r="T204" s="1625"/>
      <c r="U204" s="1625"/>
      <c r="V204" s="183"/>
    </row>
    <row r="205" spans="1:22" ht="21.75" customHeight="1">
      <c r="A205" s="190" t="s">
        <v>892</v>
      </c>
      <c r="B205" s="178" t="s">
        <v>1054</v>
      </c>
      <c r="C205" s="1213" t="s">
        <v>1055</v>
      </c>
      <c r="D205" s="1269"/>
      <c r="E205" s="1269"/>
      <c r="F205" s="1269"/>
      <c r="G205" s="1269"/>
      <c r="H205" s="1269"/>
      <c r="I205" s="1269" t="s">
        <v>1056</v>
      </c>
      <c r="J205" s="1208"/>
      <c r="K205" s="1213"/>
      <c r="L205" s="1628"/>
      <c r="M205" s="1269"/>
      <c r="N205" s="1625"/>
      <c r="O205" s="1628"/>
      <c r="P205" s="1627" t="s">
        <v>1083</v>
      </c>
      <c r="Q205" s="1710"/>
      <c r="R205" s="1711"/>
      <c r="S205" s="1176" t="s">
        <v>1126</v>
      </c>
      <c r="T205" s="1177"/>
      <c r="U205" s="1177"/>
      <c r="V205" s="528"/>
    </row>
    <row r="206" spans="1:22" ht="21.75" customHeight="1">
      <c r="A206" s="140" t="s">
        <v>1057</v>
      </c>
      <c r="B206" s="178" t="s">
        <v>933</v>
      </c>
      <c r="C206" s="1213" t="s">
        <v>1058</v>
      </c>
      <c r="D206" s="1269"/>
      <c r="E206" s="1269"/>
      <c r="F206" s="1269"/>
      <c r="G206" s="1269"/>
      <c r="H206" s="1269"/>
      <c r="I206" s="1269" t="s">
        <v>1059</v>
      </c>
      <c r="J206" s="1208"/>
      <c r="K206" s="1213"/>
      <c r="L206" s="1628"/>
      <c r="M206" s="1269"/>
      <c r="N206" s="1625"/>
      <c r="O206" s="1628"/>
      <c r="P206" s="1627" t="s">
        <v>1084</v>
      </c>
      <c r="Q206" s="1710"/>
      <c r="R206" s="1711"/>
      <c r="S206" s="1176" t="s">
        <v>561</v>
      </c>
      <c r="T206" s="1177"/>
      <c r="U206" s="1177"/>
      <c r="V206" s="528"/>
    </row>
    <row r="207" spans="1:22" ht="21.75" customHeight="1">
      <c r="A207" s="140" t="s">
        <v>1060</v>
      </c>
      <c r="B207" s="178" t="s">
        <v>1061</v>
      </c>
      <c r="C207" s="1213" t="s">
        <v>1062</v>
      </c>
      <c r="D207" s="1269"/>
      <c r="E207" s="1269"/>
      <c r="F207" s="1269"/>
      <c r="G207" s="1269"/>
      <c r="H207" s="1269"/>
      <c r="I207" s="1269" t="s">
        <v>285</v>
      </c>
      <c r="J207" s="1208"/>
      <c r="K207" s="1213"/>
      <c r="L207" s="1628"/>
      <c r="M207" s="1269"/>
      <c r="N207" s="1625"/>
      <c r="O207" s="1628"/>
      <c r="P207" s="1627" t="s">
        <v>282</v>
      </c>
      <c r="Q207" s="1710"/>
      <c r="R207" s="1711"/>
      <c r="S207" s="1188">
        <v>4.9</v>
      </c>
      <c r="T207" s="1624"/>
      <c r="U207" s="1624"/>
      <c r="V207" s="528" t="s">
        <v>894</v>
      </c>
    </row>
    <row r="208" spans="1:22" ht="21.75" customHeight="1">
      <c r="A208" s="140" t="s">
        <v>1175</v>
      </c>
      <c r="B208" s="178" t="s">
        <v>1063</v>
      </c>
      <c r="C208" s="1213" t="s">
        <v>1064</v>
      </c>
      <c r="D208" s="1269"/>
      <c r="E208" s="1269"/>
      <c r="F208" s="1269"/>
      <c r="G208" s="1269"/>
      <c r="H208" s="1269"/>
      <c r="I208" s="1269" t="s">
        <v>286</v>
      </c>
      <c r="J208" s="1208"/>
      <c r="K208" s="1213"/>
      <c r="L208" s="1628"/>
      <c r="M208" s="1269"/>
      <c r="N208" s="1625"/>
      <c r="O208" s="1628"/>
      <c r="P208" s="1627" t="s">
        <v>282</v>
      </c>
      <c r="Q208" s="1710"/>
      <c r="R208" s="1711"/>
      <c r="S208" s="1176" t="s">
        <v>563</v>
      </c>
      <c r="T208" s="1177"/>
      <c r="U208" s="1177"/>
      <c r="V208" s="528"/>
    </row>
    <row r="209" spans="1:22" ht="21.75" customHeight="1">
      <c r="A209" s="191"/>
      <c r="B209" s="180"/>
      <c r="C209" s="1213" t="s">
        <v>1065</v>
      </c>
      <c r="D209" s="1269"/>
      <c r="E209" s="1269"/>
      <c r="F209" s="1269"/>
      <c r="G209" s="1269"/>
      <c r="H209" s="1269"/>
      <c r="I209" s="1269" t="s">
        <v>1066</v>
      </c>
      <c r="J209" s="1208"/>
      <c r="K209" s="1213"/>
      <c r="L209" s="1628"/>
      <c r="M209" s="1269"/>
      <c r="N209" s="1625"/>
      <c r="O209" s="1628"/>
      <c r="P209" s="1627" t="s">
        <v>1067</v>
      </c>
      <c r="Q209" s="1710"/>
      <c r="R209" s="1711"/>
      <c r="S209" s="1206"/>
      <c r="T209" s="1312"/>
      <c r="U209" s="1312"/>
      <c r="V209" s="183"/>
    </row>
    <row r="210" spans="1:22" ht="21.75" customHeight="1">
      <c r="A210" s="1720" t="s">
        <v>1068</v>
      </c>
      <c r="B210" s="1269"/>
      <c r="C210" s="1269"/>
      <c r="D210" s="1269"/>
      <c r="E210" s="1269"/>
      <c r="F210" s="1269"/>
      <c r="G210" s="1269"/>
      <c r="H210" s="1269"/>
      <c r="I210" s="1269" t="s">
        <v>1069</v>
      </c>
      <c r="J210" s="1208"/>
      <c r="K210" s="1213"/>
      <c r="L210" s="1628"/>
      <c r="M210" s="1269"/>
      <c r="N210" s="1625"/>
      <c r="O210" s="1628"/>
      <c r="P210" s="1627" t="s">
        <v>1070</v>
      </c>
      <c r="Q210" s="1710"/>
      <c r="R210" s="1711"/>
      <c r="S210" s="1206"/>
      <c r="T210" s="1312"/>
      <c r="U210" s="1312"/>
      <c r="V210" s="183"/>
    </row>
    <row r="211" spans="1:22" ht="21.75" customHeight="1">
      <c r="A211" s="1291" t="s">
        <v>1187</v>
      </c>
      <c r="B211" s="1292"/>
      <c r="C211" s="1224" t="s">
        <v>1132</v>
      </c>
      <c r="D211" s="1225"/>
      <c r="E211" s="1225"/>
      <c r="F211" s="1225"/>
      <c r="G211" s="1225"/>
      <c r="H211" s="1225"/>
      <c r="I211" s="1208" t="s">
        <v>1066</v>
      </c>
      <c r="J211" s="1209"/>
      <c r="K211" s="1206"/>
      <c r="L211" s="1207"/>
      <c r="M211" s="1312"/>
      <c r="N211" s="1169"/>
      <c r="O211" s="741"/>
      <c r="P211" s="1627" t="s">
        <v>1070</v>
      </c>
      <c r="Q211" s="1625"/>
      <c r="R211" s="1628"/>
      <c r="S211" s="1176"/>
      <c r="T211" s="1177"/>
      <c r="U211" s="1177"/>
      <c r="V211" s="183"/>
    </row>
    <row r="212" spans="1:22" ht="21.75" customHeight="1">
      <c r="A212" s="1293"/>
      <c r="B212" s="1294"/>
      <c r="C212" s="1224" t="s">
        <v>644</v>
      </c>
      <c r="D212" s="1225"/>
      <c r="E212" s="1225"/>
      <c r="F212" s="1225"/>
      <c r="G212" s="1225"/>
      <c r="H212" s="1225"/>
      <c r="I212" s="1208" t="s">
        <v>1071</v>
      </c>
      <c r="J212" s="1209"/>
      <c r="K212" s="1206"/>
      <c r="L212" s="1207"/>
      <c r="M212" s="1312"/>
      <c r="N212" s="1169"/>
      <c r="O212" s="741"/>
      <c r="P212" s="1627" t="s">
        <v>1070</v>
      </c>
      <c r="Q212" s="1625"/>
      <c r="R212" s="1628"/>
      <c r="S212" s="1629"/>
      <c r="T212" s="1630"/>
      <c r="U212" s="1630"/>
      <c r="V212" s="183"/>
    </row>
    <row r="213" spans="1:22" ht="21.75" customHeight="1">
      <c r="A213" s="1295"/>
      <c r="B213" s="1296"/>
      <c r="C213" s="1224" t="s">
        <v>1133</v>
      </c>
      <c r="D213" s="1225"/>
      <c r="E213" s="1225"/>
      <c r="F213" s="1225"/>
      <c r="G213" s="1225"/>
      <c r="H213" s="1225"/>
      <c r="I213" s="1208" t="s">
        <v>1066</v>
      </c>
      <c r="J213" s="1209"/>
      <c r="K213" s="1206"/>
      <c r="L213" s="1207"/>
      <c r="M213" s="1312"/>
      <c r="N213" s="1169"/>
      <c r="O213" s="741"/>
      <c r="P213" s="1627" t="s">
        <v>1070</v>
      </c>
      <c r="Q213" s="1625"/>
      <c r="R213" s="1628"/>
      <c r="S213" s="1176"/>
      <c r="T213" s="1177"/>
      <c r="U213" s="1177"/>
      <c r="V213" s="183"/>
    </row>
    <row r="214" spans="1:22" ht="21.75" customHeight="1">
      <c r="A214" s="1720" t="s">
        <v>697</v>
      </c>
      <c r="B214" s="1269"/>
      <c r="C214" s="1269"/>
      <c r="D214" s="1269"/>
      <c r="E214" s="1269"/>
      <c r="F214" s="1269"/>
      <c r="G214" s="1269"/>
      <c r="H214" s="1269"/>
      <c r="I214" s="1269" t="s">
        <v>287</v>
      </c>
      <c r="J214" s="1208"/>
      <c r="K214" s="1213"/>
      <c r="L214" s="1628"/>
      <c r="M214" s="1269"/>
      <c r="N214" s="1625"/>
      <c r="O214" s="1628"/>
      <c r="P214" s="1627" t="s">
        <v>282</v>
      </c>
      <c r="Q214" s="1710"/>
      <c r="R214" s="1711"/>
      <c r="S214" s="1206"/>
      <c r="T214" s="1312"/>
      <c r="U214" s="1312"/>
      <c r="V214" s="183"/>
    </row>
    <row r="215" spans="1:22" ht="21.75" customHeight="1" thickBot="1">
      <c r="A215" s="1726" t="s">
        <v>1072</v>
      </c>
      <c r="B215" s="1727"/>
      <c r="C215" s="1727"/>
      <c r="D215" s="1727"/>
      <c r="E215" s="1727"/>
      <c r="F215" s="1727"/>
      <c r="G215" s="1727"/>
      <c r="H215" s="1727"/>
      <c r="I215" s="1727" t="s">
        <v>1073</v>
      </c>
      <c r="J215" s="1728"/>
      <c r="K215" s="1193"/>
      <c r="L215" s="917"/>
      <c r="M215" s="1695"/>
      <c r="N215" s="938"/>
      <c r="O215" s="917"/>
      <c r="P215" s="1721" t="s">
        <v>1074</v>
      </c>
      <c r="Q215" s="1722"/>
      <c r="R215" s="1723"/>
      <c r="S215" s="1724"/>
      <c r="T215" s="1725"/>
      <c r="U215" s="1725"/>
      <c r="V215" s="192"/>
    </row>
    <row r="216" spans="1:22" s="193" customFormat="1" ht="21.75" customHeight="1" thickBot="1">
      <c r="A216" s="1219" t="s">
        <v>1075</v>
      </c>
      <c r="B216" s="1220"/>
      <c r="C216" s="1220"/>
      <c r="D216" s="1220"/>
      <c r="E216" s="1220"/>
      <c r="F216" s="1531"/>
      <c r="G216" s="170"/>
      <c r="H216" s="171"/>
      <c r="I216" s="1220" t="s">
        <v>679</v>
      </c>
      <c r="J216" s="1220"/>
      <c r="K216" s="530"/>
      <c r="L216" s="524" t="s">
        <v>968</v>
      </c>
      <c r="M216" s="529"/>
      <c r="N216" s="539"/>
      <c r="O216" s="1214" t="s">
        <v>315</v>
      </c>
      <c r="P216" s="1214"/>
      <c r="Q216" s="523"/>
      <c r="R216" s="523"/>
      <c r="S216" s="524" t="s">
        <v>969</v>
      </c>
      <c r="T216" s="171"/>
      <c r="U216" s="171"/>
      <c r="V216" s="407"/>
    </row>
    <row r="217" spans="1:22" ht="21.75" customHeight="1" thickBot="1">
      <c r="A217" s="1219" t="s">
        <v>1076</v>
      </c>
      <c r="B217" s="1220"/>
      <c r="C217" s="1220"/>
      <c r="D217" s="1220"/>
      <c r="E217" s="1220"/>
      <c r="F217" s="1531"/>
      <c r="G217" s="1632"/>
      <c r="H217" s="1633"/>
      <c r="I217" s="1633"/>
      <c r="J217" s="1633"/>
      <c r="K217" s="1633"/>
      <c r="L217" s="1633"/>
      <c r="M217" s="1633"/>
      <c r="N217" s="1633"/>
      <c r="O217" s="1633"/>
      <c r="P217" s="1633"/>
      <c r="Q217" s="1633"/>
      <c r="R217" s="1633"/>
      <c r="S217" s="1633"/>
      <c r="T217" s="1633"/>
      <c r="U217" s="1633"/>
      <c r="V217" s="1634"/>
    </row>
    <row r="218" spans="1:22" ht="21.75" customHeight="1" thickBot="1">
      <c r="A218" s="1219" t="s">
        <v>1077</v>
      </c>
      <c r="B218" s="1220"/>
      <c r="C218" s="1220"/>
      <c r="D218" s="1220"/>
      <c r="E218" s="1220"/>
      <c r="F218" s="1531"/>
      <c r="G218" s="1532" t="str">
        <f>'基本事項記入ｼｰﾄ'!$C$31</f>
        <v>○○　○○　  印</v>
      </c>
      <c r="H218" s="1214"/>
      <c r="I218" s="1214"/>
      <c r="J218" s="1214"/>
      <c r="K218" s="1214"/>
      <c r="L218" s="1533"/>
      <c r="M218" s="1534" t="s">
        <v>858</v>
      </c>
      <c r="N218" s="1220"/>
      <c r="O218" s="1220"/>
      <c r="P218" s="1531"/>
      <c r="Q218" s="1532" t="str">
        <f>'基本事項記入ｼｰﾄ'!$C$32</f>
        <v>○○　○○○　　　印</v>
      </c>
      <c r="R218" s="1214"/>
      <c r="S218" s="1214"/>
      <c r="T218" s="1214"/>
      <c r="U218" s="1214"/>
      <c r="V218" s="1535"/>
    </row>
    <row r="219" spans="1:22" ht="21.75" customHeight="1">
      <c r="A219" s="193"/>
      <c r="B219" s="1189" t="s">
        <v>1078</v>
      </c>
      <c r="C219" s="1189"/>
      <c r="D219" s="1189"/>
      <c r="E219" s="1189"/>
      <c r="F219" s="1189"/>
      <c r="G219" s="1189"/>
      <c r="H219" s="1189"/>
      <c r="I219" s="1189"/>
      <c r="J219" s="1189"/>
      <c r="K219" s="1189"/>
      <c r="L219" s="1189"/>
      <c r="M219" s="1189"/>
      <c r="N219" s="1189"/>
      <c r="O219" s="1189"/>
      <c r="P219" s="1189"/>
      <c r="Q219" s="1189"/>
      <c r="R219" s="1189"/>
      <c r="S219" s="1189"/>
      <c r="T219" s="1189"/>
      <c r="U219" s="1189"/>
      <c r="V219" s="1189"/>
    </row>
    <row r="220" ht="18" customHeight="1"/>
    <row r="221" ht="13.5">
      <c r="T221" t="s">
        <v>485</v>
      </c>
    </row>
    <row r="222" spans="3:22" ht="18.75">
      <c r="C222" s="1116" t="s">
        <v>486</v>
      </c>
      <c r="D222" s="1172"/>
      <c r="E222" s="1172"/>
      <c r="F222" s="1172"/>
      <c r="G222" s="1172"/>
      <c r="H222" s="1172"/>
      <c r="I222" s="1172"/>
      <c r="J222" s="1172"/>
      <c r="K222" s="1172"/>
      <c r="L222" s="1172"/>
      <c r="M222" s="1172"/>
      <c r="N222" s="1172"/>
      <c r="O222" s="1172"/>
      <c r="P222" s="1172"/>
      <c r="Q222" s="1172"/>
      <c r="R222" s="1172"/>
      <c r="S222" s="1172"/>
      <c r="T222" s="117"/>
      <c r="U222" s="117"/>
      <c r="V222" s="117"/>
    </row>
    <row r="223" spans="3:22" ht="18.75">
      <c r="C223" s="87"/>
      <c r="D223" s="88"/>
      <c r="E223" s="88"/>
      <c r="F223" s="88"/>
      <c r="G223" s="88"/>
      <c r="H223" s="88"/>
      <c r="I223" s="88"/>
      <c r="J223" s="88"/>
      <c r="K223" s="88"/>
      <c r="L223" s="88"/>
      <c r="M223" s="88"/>
      <c r="N223" s="88"/>
      <c r="O223" s="88"/>
      <c r="P223" s="88"/>
      <c r="Q223" s="88"/>
      <c r="R223" s="88"/>
      <c r="S223" s="88"/>
      <c r="T223" s="117"/>
      <c r="U223" s="117"/>
      <c r="V223" s="117"/>
    </row>
    <row r="224" ht="21.75" customHeight="1"/>
    <row r="225" spans="1:22" ht="21.75" customHeight="1" thickBot="1">
      <c r="A225" s="1228"/>
      <c r="B225" s="1228"/>
      <c r="C225" s="1228"/>
      <c r="D225" s="1228"/>
      <c r="E225" s="1228"/>
      <c r="F225" s="1229"/>
      <c r="G225" s="1228"/>
      <c r="H225" s="1228"/>
      <c r="I225" s="1228"/>
      <c r="J225" s="1228"/>
      <c r="K225" s="1228"/>
      <c r="L225" s="1228"/>
      <c r="M225" s="1228"/>
      <c r="N225" s="1228"/>
      <c r="O225" s="168"/>
      <c r="P225" s="1228"/>
      <c r="Q225" s="1228"/>
      <c r="R225" s="1228"/>
      <c r="S225" s="1228"/>
      <c r="T225" s="1228"/>
      <c r="U225" s="1228"/>
      <c r="V225" s="1228"/>
    </row>
    <row r="226" spans="1:22" ht="21.75" customHeight="1" thickBot="1">
      <c r="A226" s="1230" t="s">
        <v>825</v>
      </c>
      <c r="B226" s="1231"/>
      <c r="C226" s="1231"/>
      <c r="D226" s="1231"/>
      <c r="E226" s="1232"/>
      <c r="F226" s="1219" t="str">
        <f>'基本事項記入ｼｰﾄ'!$C$29</f>
        <v>**</v>
      </c>
      <c r="G226" s="1220"/>
      <c r="H226" s="1235"/>
      <c r="I226" s="1219" t="s">
        <v>975</v>
      </c>
      <c r="J226" s="1235"/>
      <c r="K226" s="1219" t="str">
        <f>'基本事項記入ｼｰﾄ'!$C$11</f>
        <v>△△　△△</v>
      </c>
      <c r="L226" s="1220"/>
      <c r="M226" s="1220"/>
      <c r="N226" s="1220"/>
      <c r="O226" s="1220"/>
      <c r="P226" s="1220"/>
      <c r="Q226" s="1220"/>
      <c r="R226" s="1220"/>
      <c r="S226" s="1220"/>
      <c r="T226" s="1220"/>
      <c r="U226" s="1220"/>
      <c r="V226" s="1235"/>
    </row>
    <row r="227" spans="1:22" ht="21.75" customHeight="1">
      <c r="A227" s="1250" t="s">
        <v>976</v>
      </c>
      <c r="B227" s="1241"/>
      <c r="C227" s="1241"/>
      <c r="D227" s="1241"/>
      <c r="E227" s="1241"/>
      <c r="F227" s="532"/>
      <c r="G227" s="171" t="s">
        <v>977</v>
      </c>
      <c r="H227" s="531" t="str">
        <f>'基本事項記入ｼｰﾄ'!$C$34</f>
        <v>**</v>
      </c>
      <c r="I227" s="1241" t="s">
        <v>822</v>
      </c>
      <c r="J227" s="1241"/>
      <c r="K227" s="1242" t="s">
        <v>189</v>
      </c>
      <c r="L227" s="1243"/>
      <c r="M227" s="169"/>
      <c r="N227" s="172" t="s">
        <v>978</v>
      </c>
      <c r="O227" s="173"/>
      <c r="P227" s="1242" t="s">
        <v>1022</v>
      </c>
      <c r="Q227" s="1248"/>
      <c r="R227" s="1248"/>
      <c r="S227" s="1248"/>
      <c r="T227" s="1248"/>
      <c r="U227" s="1248"/>
      <c r="V227" s="1249"/>
    </row>
    <row r="228" spans="1:22" ht="21.75" customHeight="1">
      <c r="A228" s="1212" t="s">
        <v>979</v>
      </c>
      <c r="B228" s="1209"/>
      <c r="C228" s="1209"/>
      <c r="D228" s="1209"/>
      <c r="E228" s="1209"/>
      <c r="F228" s="1209"/>
      <c r="G228" s="1209"/>
      <c r="H228" s="1209"/>
      <c r="I228" s="1213"/>
      <c r="J228" s="174" t="s">
        <v>980</v>
      </c>
      <c r="K228" s="1191" t="s">
        <v>981</v>
      </c>
      <c r="L228" s="1191"/>
      <c r="M228" s="1191"/>
      <c r="N228" s="1191"/>
      <c r="O228" s="1191"/>
      <c r="P228" s="1209"/>
      <c r="Q228" s="1209"/>
      <c r="R228" s="1209"/>
      <c r="S228" s="1209"/>
      <c r="T228" s="1209"/>
      <c r="U228" s="1213"/>
      <c r="V228" s="175" t="s">
        <v>982</v>
      </c>
    </row>
    <row r="229" spans="1:22" ht="21.75" customHeight="1">
      <c r="A229" s="1673" t="s">
        <v>983</v>
      </c>
      <c r="B229" s="1674"/>
      <c r="C229" s="1674"/>
      <c r="D229" s="1674"/>
      <c r="E229" s="1674"/>
      <c r="F229" s="1675"/>
      <c r="G229" s="1676"/>
      <c r="H229" s="1676"/>
      <c r="I229" s="1676"/>
      <c r="J229" s="1676"/>
      <c r="K229" s="1676"/>
      <c r="L229" s="1676"/>
      <c r="M229" s="1676"/>
      <c r="N229" s="1677"/>
      <c r="O229" s="1675" t="s">
        <v>984</v>
      </c>
      <c r="P229" s="1678"/>
      <c r="Q229" s="1679"/>
      <c r="R229" s="1680"/>
      <c r="S229" s="1678"/>
      <c r="T229" s="1678"/>
      <c r="U229" s="1678"/>
      <c r="V229" s="1681"/>
    </row>
    <row r="230" spans="1:22" ht="21.75" customHeight="1" thickBot="1">
      <c r="A230" s="1682" t="s">
        <v>487</v>
      </c>
      <c r="B230" s="1683"/>
      <c r="C230" s="1683"/>
      <c r="D230" s="1683"/>
      <c r="E230" s="1683"/>
      <c r="F230" s="1684" t="s">
        <v>488</v>
      </c>
      <c r="G230" s="1685"/>
      <c r="H230" s="1685"/>
      <c r="I230" s="1685"/>
      <c r="J230" s="1685"/>
      <c r="K230" s="1686" t="s">
        <v>489</v>
      </c>
      <c r="L230" s="1686"/>
      <c r="M230" s="1511"/>
      <c r="N230" s="1511"/>
      <c r="O230" s="1511"/>
      <c r="P230" s="1511"/>
      <c r="Q230" s="1687" t="s">
        <v>490</v>
      </c>
      <c r="R230" s="1687"/>
      <c r="S230" s="1687"/>
      <c r="T230" s="1687"/>
      <c r="U230" s="1687"/>
      <c r="V230" s="1688"/>
    </row>
    <row r="231" spans="1:22" ht="21.75" customHeight="1" thickTop="1">
      <c r="A231" s="1672" t="s">
        <v>491</v>
      </c>
      <c r="B231" s="786"/>
      <c r="C231" s="786"/>
      <c r="D231" s="786"/>
      <c r="E231" s="786"/>
      <c r="F231" s="786"/>
      <c r="G231" s="786"/>
      <c r="H231" s="786"/>
      <c r="I231" s="786"/>
      <c r="J231" s="786"/>
      <c r="K231" s="787"/>
      <c r="L231" s="1429" t="s">
        <v>986</v>
      </c>
      <c r="M231" s="786"/>
      <c r="N231" s="786"/>
      <c r="O231" s="786"/>
      <c r="P231" s="786"/>
      <c r="Q231" s="786"/>
      <c r="R231" s="786"/>
      <c r="S231" s="786"/>
      <c r="T231" s="786"/>
      <c r="U231" s="786"/>
      <c r="V231" s="1430"/>
    </row>
    <row r="232" spans="1:22" ht="21.75" customHeight="1">
      <c r="A232" s="1557" t="s">
        <v>991</v>
      </c>
      <c r="B232" s="741"/>
      <c r="C232" s="1312" t="s">
        <v>987</v>
      </c>
      <c r="D232" s="741"/>
      <c r="E232" s="1209" t="s">
        <v>492</v>
      </c>
      <c r="F232" s="1213"/>
      <c r="G232" s="1206" t="s">
        <v>991</v>
      </c>
      <c r="H232" s="741"/>
      <c r="I232" s="1312" t="s">
        <v>987</v>
      </c>
      <c r="J232" s="741"/>
      <c r="K232" s="194" t="s">
        <v>492</v>
      </c>
      <c r="L232" s="195" t="s">
        <v>991</v>
      </c>
      <c r="M232" s="1206" t="s">
        <v>492</v>
      </c>
      <c r="N232" s="1207"/>
      <c r="O232" s="1206" t="s">
        <v>493</v>
      </c>
      <c r="P232" s="1207"/>
      <c r="Q232" s="1206" t="s">
        <v>991</v>
      </c>
      <c r="R232" s="741"/>
      <c r="S232" s="1312" t="s">
        <v>492</v>
      </c>
      <c r="T232" s="741"/>
      <c r="U232" s="1206" t="s">
        <v>493</v>
      </c>
      <c r="V232" s="1631"/>
    </row>
    <row r="233" spans="1:22" ht="21.75" customHeight="1">
      <c r="A233" s="1671"/>
      <c r="B233" s="1635"/>
      <c r="C233" s="520" t="s">
        <v>994</v>
      </c>
      <c r="D233" s="519"/>
      <c r="E233" s="1448"/>
      <c r="F233" s="1448"/>
      <c r="G233" s="1217" t="s">
        <v>494</v>
      </c>
      <c r="H233" s="1218"/>
      <c r="I233" s="1213" t="s">
        <v>999</v>
      </c>
      <c r="J233" s="1208"/>
      <c r="K233" s="462"/>
      <c r="L233" s="147" t="s">
        <v>1112</v>
      </c>
      <c r="M233" s="1324"/>
      <c r="N233" s="1325"/>
      <c r="O233" s="1206"/>
      <c r="P233" s="1207"/>
      <c r="Q233" s="1206"/>
      <c r="R233" s="741"/>
      <c r="S233" s="1312"/>
      <c r="T233" s="741"/>
      <c r="U233" s="1206"/>
      <c r="V233" s="1631"/>
    </row>
    <row r="234" spans="1:22" ht="21.75" customHeight="1">
      <c r="A234" s="1266" t="s">
        <v>494</v>
      </c>
      <c r="B234" s="863"/>
      <c r="C234" s="520" t="s">
        <v>996</v>
      </c>
      <c r="D234" s="519"/>
      <c r="E234" s="1448"/>
      <c r="F234" s="1268"/>
      <c r="G234" s="1575" t="s">
        <v>495</v>
      </c>
      <c r="H234" s="1267"/>
      <c r="I234" s="1269" t="s">
        <v>655</v>
      </c>
      <c r="J234" s="1208"/>
      <c r="K234" s="462" t="s">
        <v>655</v>
      </c>
      <c r="L234" s="147" t="s">
        <v>496</v>
      </c>
      <c r="M234" s="1324"/>
      <c r="N234" s="1325"/>
      <c r="O234" s="1660"/>
      <c r="P234" s="1662"/>
      <c r="Q234" s="1206"/>
      <c r="R234" s="741"/>
      <c r="S234" s="1312"/>
      <c r="T234" s="741"/>
      <c r="U234" s="1206"/>
      <c r="V234" s="1631"/>
    </row>
    <row r="235" spans="1:22" ht="21.75" customHeight="1">
      <c r="A235" s="1266"/>
      <c r="B235" s="863"/>
      <c r="C235" s="520" t="s">
        <v>997</v>
      </c>
      <c r="D235" s="519"/>
      <c r="E235" s="1448"/>
      <c r="F235" s="1448"/>
      <c r="G235" s="1272" t="s">
        <v>497</v>
      </c>
      <c r="H235" s="1274"/>
      <c r="I235" s="1213"/>
      <c r="J235" s="1208"/>
      <c r="K235" s="196"/>
      <c r="L235" s="147" t="s">
        <v>498</v>
      </c>
      <c r="M235" s="1324"/>
      <c r="N235" s="1325"/>
      <c r="O235" s="1660"/>
      <c r="P235" s="1662"/>
      <c r="Q235" s="1206" t="s">
        <v>499</v>
      </c>
      <c r="R235" s="741"/>
      <c r="S235" s="1667"/>
      <c r="T235" s="1668"/>
      <c r="U235" s="1669"/>
      <c r="V235" s="1670"/>
    </row>
    <row r="236" spans="1:22" ht="21.75" customHeight="1">
      <c r="A236" s="1266" t="s">
        <v>495</v>
      </c>
      <c r="B236" s="863"/>
      <c r="C236" s="520" t="s">
        <v>998</v>
      </c>
      <c r="D236" s="519"/>
      <c r="E236" s="1448"/>
      <c r="F236" s="1448"/>
      <c r="G236" s="1575" t="s">
        <v>500</v>
      </c>
      <c r="H236" s="1267"/>
      <c r="I236" s="1284" t="s">
        <v>501</v>
      </c>
      <c r="J236" s="1276"/>
      <c r="K236" s="536"/>
      <c r="L236" s="147" t="s">
        <v>502</v>
      </c>
      <c r="M236" s="1324"/>
      <c r="N236" s="1325"/>
      <c r="O236" s="1660"/>
      <c r="P236" s="1662"/>
      <c r="Q236" s="1206" t="s">
        <v>503</v>
      </c>
      <c r="R236" s="741"/>
      <c r="S236" s="1667"/>
      <c r="T236" s="1668"/>
      <c r="U236" s="1669"/>
      <c r="V236" s="1670"/>
    </row>
    <row r="237" spans="1:22" ht="21.75" customHeight="1">
      <c r="A237" s="1266"/>
      <c r="B237" s="863"/>
      <c r="C237" s="1224" t="s">
        <v>642</v>
      </c>
      <c r="D237" s="1258"/>
      <c r="E237" s="1448"/>
      <c r="F237" s="1268"/>
      <c r="G237" s="1575" t="s">
        <v>504</v>
      </c>
      <c r="H237" s="1267"/>
      <c r="I237" s="1269"/>
      <c r="J237" s="1208"/>
      <c r="K237" s="196"/>
      <c r="L237" s="147" t="s">
        <v>505</v>
      </c>
      <c r="M237" s="1324"/>
      <c r="N237" s="1325"/>
      <c r="O237" s="1660"/>
      <c r="P237" s="1662"/>
      <c r="Q237" s="1665" t="s">
        <v>506</v>
      </c>
      <c r="R237" s="1666"/>
      <c r="S237" s="1658"/>
      <c r="T237" s="1659"/>
      <c r="U237" s="1663"/>
      <c r="V237" s="1664"/>
    </row>
    <row r="238" spans="1:22" ht="21.75" customHeight="1">
      <c r="A238" s="1266" t="s">
        <v>497</v>
      </c>
      <c r="B238" s="863"/>
      <c r="C238" s="1224" t="s">
        <v>252</v>
      </c>
      <c r="D238" s="1258"/>
      <c r="E238" s="1448"/>
      <c r="F238" s="1268"/>
      <c r="G238" s="1575" t="s">
        <v>495</v>
      </c>
      <c r="H238" s="1267"/>
      <c r="I238" s="1269"/>
      <c r="J238" s="1208"/>
      <c r="K238" s="196"/>
      <c r="L238" s="147" t="s">
        <v>507</v>
      </c>
      <c r="M238" s="1324"/>
      <c r="N238" s="1325"/>
      <c r="O238" s="1660"/>
      <c r="P238" s="1662"/>
      <c r="Q238" s="1665" t="s">
        <v>508</v>
      </c>
      <c r="R238" s="1666"/>
      <c r="S238" s="1658"/>
      <c r="T238" s="1659"/>
      <c r="U238" s="1660"/>
      <c r="V238" s="1661"/>
    </row>
    <row r="239" spans="1:22" ht="21.75" customHeight="1">
      <c r="A239" s="1266"/>
      <c r="B239" s="863"/>
      <c r="C239" s="1213" t="s">
        <v>576</v>
      </c>
      <c r="D239" s="1628"/>
      <c r="E239" s="1448"/>
      <c r="F239" s="1448"/>
      <c r="G239" s="1272" t="s">
        <v>497</v>
      </c>
      <c r="H239" s="1274"/>
      <c r="I239" s="1213"/>
      <c r="J239" s="1208"/>
      <c r="K239" s="196"/>
      <c r="L239" s="147" t="s">
        <v>999</v>
      </c>
      <c r="M239" s="1324"/>
      <c r="N239" s="1325"/>
      <c r="O239" s="1660"/>
      <c r="P239" s="1662"/>
      <c r="Q239" s="1206" t="s">
        <v>509</v>
      </c>
      <c r="R239" s="741"/>
      <c r="S239" s="1312"/>
      <c r="T239" s="741"/>
      <c r="U239" s="1206"/>
      <c r="V239" s="1631"/>
    </row>
    <row r="240" spans="1:22" ht="21.75" customHeight="1" thickBot="1">
      <c r="A240" s="1277"/>
      <c r="B240" s="893"/>
      <c r="C240" s="1182" t="s">
        <v>577</v>
      </c>
      <c r="D240" s="1641"/>
      <c r="E240" s="1651"/>
      <c r="F240" s="1651"/>
      <c r="G240" s="1183" t="s">
        <v>1002</v>
      </c>
      <c r="H240" s="1184"/>
      <c r="I240" s="1626"/>
      <c r="J240" s="1641"/>
      <c r="K240" s="463">
        <f>E233+E234+E235+E236+E237+E238+E239+E240+K233+K236</f>
        <v>0</v>
      </c>
      <c r="L240" s="176" t="s">
        <v>501</v>
      </c>
      <c r="M240" s="1652"/>
      <c r="N240" s="1653"/>
      <c r="O240" s="1654"/>
      <c r="P240" s="1655"/>
      <c r="Q240" s="1183" t="s">
        <v>1002</v>
      </c>
      <c r="R240" s="1639"/>
      <c r="S240" s="1656">
        <f>M233+M234+M235+M236+M237+M238+M239+M240+S237+S238</f>
        <v>0</v>
      </c>
      <c r="T240" s="1657"/>
      <c r="U240" s="1303">
        <f>O233+O234+O235+O236+O237+O238+O239+O240+U237+U238</f>
        <v>0</v>
      </c>
      <c r="V240" s="1649"/>
    </row>
    <row r="241" spans="1:22" ht="21.75" customHeight="1" thickTop="1">
      <c r="A241" s="1270"/>
      <c r="B241" s="1271"/>
      <c r="C241" s="1272" t="s">
        <v>1038</v>
      </c>
      <c r="D241" s="1273"/>
      <c r="E241" s="1273"/>
      <c r="F241" s="1274"/>
      <c r="G241" s="1272" t="s">
        <v>1039</v>
      </c>
      <c r="H241" s="1275"/>
      <c r="I241" s="1275"/>
      <c r="J241" s="1276"/>
      <c r="K241" s="1428" t="s">
        <v>1040</v>
      </c>
      <c r="L241" s="1650"/>
      <c r="M241" s="179"/>
      <c r="N241" s="177" t="s">
        <v>1041</v>
      </c>
      <c r="O241" s="177"/>
      <c r="P241" s="1272" t="s">
        <v>1042</v>
      </c>
      <c r="Q241" s="786"/>
      <c r="R241" s="1447"/>
      <c r="S241" s="1428" t="s">
        <v>1043</v>
      </c>
      <c r="T241" s="786"/>
      <c r="U241" s="786"/>
      <c r="V241" s="1430"/>
    </row>
    <row r="242" spans="1:22" ht="21.75" customHeight="1">
      <c r="A242" s="1266" t="s">
        <v>288</v>
      </c>
      <c r="B242" s="1267"/>
      <c r="C242" s="1268">
        <v>37.5</v>
      </c>
      <c r="D242" s="1269"/>
      <c r="E242" s="182"/>
      <c r="F242" s="174" t="s">
        <v>289</v>
      </c>
      <c r="G242" s="1213"/>
      <c r="H242" s="1269"/>
      <c r="I242" s="181"/>
      <c r="J242" s="174"/>
      <c r="K242" s="1213"/>
      <c r="L242" s="1628"/>
      <c r="M242" s="1269"/>
      <c r="N242" s="1625"/>
      <c r="O242" s="1628"/>
      <c r="P242" s="1627" t="s">
        <v>290</v>
      </c>
      <c r="Q242" s="1625"/>
      <c r="R242" s="1628"/>
      <c r="S242" s="1206"/>
      <c r="T242" s="1625"/>
      <c r="U242" s="1625"/>
      <c r="V242" s="183"/>
    </row>
    <row r="243" spans="1:22" ht="21.75" customHeight="1">
      <c r="A243" s="1266" t="s">
        <v>291</v>
      </c>
      <c r="B243" s="1267"/>
      <c r="C243" s="1268">
        <v>31.5</v>
      </c>
      <c r="D243" s="1269"/>
      <c r="E243" s="182"/>
      <c r="F243" s="174" t="s">
        <v>289</v>
      </c>
      <c r="G243" s="1213"/>
      <c r="H243" s="1269"/>
      <c r="I243" s="181"/>
      <c r="J243" s="174"/>
      <c r="K243" s="1213"/>
      <c r="L243" s="1628"/>
      <c r="M243" s="1269"/>
      <c r="N243" s="1625"/>
      <c r="O243" s="1628"/>
      <c r="P243" s="1627" t="s">
        <v>290</v>
      </c>
      <c r="Q243" s="1625"/>
      <c r="R243" s="1628"/>
      <c r="S243" s="1206"/>
      <c r="T243" s="1625"/>
      <c r="U243" s="1625"/>
      <c r="V243" s="183"/>
    </row>
    <row r="244" spans="1:22" ht="21.75" customHeight="1">
      <c r="A244" s="1266" t="s">
        <v>292</v>
      </c>
      <c r="B244" s="1267"/>
      <c r="C244" s="1268">
        <v>26.5</v>
      </c>
      <c r="D244" s="1269"/>
      <c r="E244" s="182"/>
      <c r="F244" s="174" t="s">
        <v>289</v>
      </c>
      <c r="G244" s="1213"/>
      <c r="H244" s="1269"/>
      <c r="I244" s="147" t="s">
        <v>681</v>
      </c>
      <c r="J244" s="174"/>
      <c r="K244" s="1213"/>
      <c r="L244" s="1628"/>
      <c r="M244" s="1269"/>
      <c r="N244" s="1625"/>
      <c r="O244" s="1628"/>
      <c r="P244" s="1627" t="s">
        <v>290</v>
      </c>
      <c r="Q244" s="1625"/>
      <c r="R244" s="1628"/>
      <c r="S244" s="1206"/>
      <c r="T244" s="1625"/>
      <c r="U244" s="1625"/>
      <c r="V244" s="183"/>
    </row>
    <row r="245" spans="1:22" ht="21.75" customHeight="1">
      <c r="A245" s="1266" t="s">
        <v>831</v>
      </c>
      <c r="B245" s="1267"/>
      <c r="C245" s="1268">
        <v>19</v>
      </c>
      <c r="D245" s="1269"/>
      <c r="E245" s="182"/>
      <c r="F245" s="174" t="s">
        <v>832</v>
      </c>
      <c r="G245" s="1213" t="s">
        <v>682</v>
      </c>
      <c r="H245" s="1269"/>
      <c r="I245" s="147">
        <v>100</v>
      </c>
      <c r="J245" s="254" t="s">
        <v>682</v>
      </c>
      <c r="K245" s="1213"/>
      <c r="L245" s="1628"/>
      <c r="M245" s="1269"/>
      <c r="N245" s="1625"/>
      <c r="O245" s="1628"/>
      <c r="P245" s="1627" t="s">
        <v>1080</v>
      </c>
      <c r="Q245" s="1625"/>
      <c r="R245" s="1628"/>
      <c r="S245" s="1206"/>
      <c r="T245" s="1625"/>
      <c r="U245" s="1625"/>
      <c r="V245" s="183"/>
    </row>
    <row r="246" spans="1:22" ht="21.75" customHeight="1">
      <c r="A246" s="1266" t="s">
        <v>833</v>
      </c>
      <c r="B246" s="1267"/>
      <c r="C246" s="1213">
        <v>13.2</v>
      </c>
      <c r="D246" s="1269"/>
      <c r="E246" s="181"/>
      <c r="F246" s="174" t="s">
        <v>834</v>
      </c>
      <c r="G246" s="1213">
        <v>95</v>
      </c>
      <c r="H246" s="1269"/>
      <c r="I246" s="147" t="s">
        <v>1045</v>
      </c>
      <c r="J246" s="254">
        <v>100</v>
      </c>
      <c r="K246" s="1213"/>
      <c r="L246" s="1628"/>
      <c r="M246" s="1269"/>
      <c r="N246" s="1625"/>
      <c r="O246" s="1628"/>
      <c r="P246" s="1627" t="s">
        <v>1081</v>
      </c>
      <c r="Q246" s="1625"/>
      <c r="R246" s="1628"/>
      <c r="S246" s="1206"/>
      <c r="T246" s="1625"/>
      <c r="U246" s="1625"/>
      <c r="V246" s="183"/>
    </row>
    <row r="247" spans="1:22" ht="21.75" customHeight="1">
      <c r="A247" s="1266" t="s">
        <v>844</v>
      </c>
      <c r="B247" s="1267"/>
      <c r="C247" s="1213">
        <v>4.75</v>
      </c>
      <c r="D247" s="1269"/>
      <c r="E247" s="181"/>
      <c r="F247" s="174" t="s">
        <v>832</v>
      </c>
      <c r="G247" s="1213">
        <v>52</v>
      </c>
      <c r="H247" s="1269"/>
      <c r="I247" s="147" t="s">
        <v>1044</v>
      </c>
      <c r="J247" s="254">
        <v>72</v>
      </c>
      <c r="K247" s="1213"/>
      <c r="L247" s="1628"/>
      <c r="M247" s="1269"/>
      <c r="N247" s="1625"/>
      <c r="O247" s="1628"/>
      <c r="P247" s="1627" t="s">
        <v>1080</v>
      </c>
      <c r="Q247" s="1625"/>
      <c r="R247" s="1628"/>
      <c r="S247" s="1206"/>
      <c r="T247" s="1625"/>
      <c r="U247" s="1625"/>
      <c r="V247" s="183"/>
    </row>
    <row r="248" spans="1:22" ht="21.75" customHeight="1">
      <c r="A248" s="1266" t="s">
        <v>837</v>
      </c>
      <c r="B248" s="1267"/>
      <c r="C248" s="1213">
        <v>2.36</v>
      </c>
      <c r="D248" s="1269"/>
      <c r="E248" s="181"/>
      <c r="F248" s="174" t="s">
        <v>832</v>
      </c>
      <c r="G248" s="1213">
        <v>40</v>
      </c>
      <c r="H248" s="1269"/>
      <c r="I248" s="147" t="s">
        <v>1044</v>
      </c>
      <c r="J248" s="254">
        <v>60</v>
      </c>
      <c r="K248" s="1213"/>
      <c r="L248" s="1628"/>
      <c r="M248" s="1269"/>
      <c r="N248" s="1625"/>
      <c r="O248" s="1628"/>
      <c r="P248" s="1627" t="s">
        <v>1080</v>
      </c>
      <c r="Q248" s="1625"/>
      <c r="R248" s="1628"/>
      <c r="S248" s="1206"/>
      <c r="T248" s="1625"/>
      <c r="U248" s="1625"/>
      <c r="V248" s="183"/>
    </row>
    <row r="249" spans="1:22" ht="21.75" customHeight="1">
      <c r="A249" s="1266" t="s">
        <v>838</v>
      </c>
      <c r="B249" s="1267"/>
      <c r="C249" s="1213">
        <v>600</v>
      </c>
      <c r="D249" s="1269"/>
      <c r="E249" s="181"/>
      <c r="F249" s="174" t="s">
        <v>877</v>
      </c>
      <c r="G249" s="1213">
        <v>25</v>
      </c>
      <c r="H249" s="1269"/>
      <c r="I249" s="147" t="s">
        <v>1044</v>
      </c>
      <c r="J249" s="254">
        <v>45</v>
      </c>
      <c r="K249" s="1213"/>
      <c r="L249" s="1628"/>
      <c r="M249" s="1269"/>
      <c r="N249" s="1625"/>
      <c r="O249" s="1628"/>
      <c r="P249" s="1627" t="s">
        <v>1080</v>
      </c>
      <c r="Q249" s="1625"/>
      <c r="R249" s="1628"/>
      <c r="S249" s="1206"/>
      <c r="T249" s="1625"/>
      <c r="U249" s="1625"/>
      <c r="V249" s="183"/>
    </row>
    <row r="250" spans="1:22" ht="21.75" customHeight="1">
      <c r="A250" s="1266" t="s">
        <v>839</v>
      </c>
      <c r="B250" s="1267"/>
      <c r="C250" s="1213">
        <v>300</v>
      </c>
      <c r="D250" s="1269"/>
      <c r="E250" s="181"/>
      <c r="F250" s="174" t="s">
        <v>840</v>
      </c>
      <c r="G250" s="1213">
        <v>16</v>
      </c>
      <c r="H250" s="1269"/>
      <c r="I250" s="147" t="s">
        <v>1046</v>
      </c>
      <c r="J250" s="254">
        <v>33</v>
      </c>
      <c r="K250" s="1213"/>
      <c r="L250" s="1628"/>
      <c r="M250" s="1269"/>
      <c r="N250" s="1625"/>
      <c r="O250" s="1628"/>
      <c r="P250" s="1627" t="s">
        <v>1082</v>
      </c>
      <c r="Q250" s="1625"/>
      <c r="R250" s="1628"/>
      <c r="S250" s="1206"/>
      <c r="T250" s="1625"/>
      <c r="U250" s="1625"/>
      <c r="V250" s="183"/>
    </row>
    <row r="251" spans="1:22" ht="21.75" customHeight="1">
      <c r="A251" s="1266" t="s">
        <v>841</v>
      </c>
      <c r="B251" s="1267"/>
      <c r="C251" s="1213">
        <v>150</v>
      </c>
      <c r="D251" s="1269"/>
      <c r="E251" s="181"/>
      <c r="F251" s="174" t="s">
        <v>840</v>
      </c>
      <c r="G251" s="1213">
        <v>8</v>
      </c>
      <c r="H251" s="1269"/>
      <c r="I251" s="147" t="s">
        <v>1046</v>
      </c>
      <c r="J251" s="254">
        <v>21</v>
      </c>
      <c r="K251" s="1213"/>
      <c r="L251" s="1628"/>
      <c r="M251" s="1269"/>
      <c r="N251" s="1625"/>
      <c r="O251" s="1628"/>
      <c r="P251" s="1627" t="s">
        <v>1082</v>
      </c>
      <c r="Q251" s="1625"/>
      <c r="R251" s="1628"/>
      <c r="S251" s="1206"/>
      <c r="T251" s="1625"/>
      <c r="U251" s="1625"/>
      <c r="V251" s="183"/>
    </row>
    <row r="252" spans="1:22" ht="21.75" customHeight="1" thickBot="1">
      <c r="A252" s="1277" t="s">
        <v>842</v>
      </c>
      <c r="B252" s="1278"/>
      <c r="C252" s="1182">
        <v>75</v>
      </c>
      <c r="D252" s="1279"/>
      <c r="E252" s="184"/>
      <c r="F252" s="185" t="s">
        <v>840</v>
      </c>
      <c r="G252" s="1182">
        <v>6</v>
      </c>
      <c r="H252" s="1279"/>
      <c r="I252" s="176" t="s">
        <v>1046</v>
      </c>
      <c r="J252" s="255">
        <v>11</v>
      </c>
      <c r="K252" s="1182"/>
      <c r="L252" s="1641"/>
      <c r="M252" s="1279"/>
      <c r="N252" s="1626"/>
      <c r="O252" s="1641"/>
      <c r="P252" s="1640" t="s">
        <v>1082</v>
      </c>
      <c r="Q252" s="1626"/>
      <c r="R252" s="1641"/>
      <c r="S252" s="1183"/>
      <c r="T252" s="1626"/>
      <c r="U252" s="1626"/>
      <c r="V252" s="186"/>
    </row>
    <row r="253" spans="1:22" ht="21.75" customHeight="1" thickTop="1">
      <c r="A253" s="1282" t="s">
        <v>510</v>
      </c>
      <c r="B253" s="1283"/>
      <c r="C253" s="1283"/>
      <c r="D253" s="1283"/>
      <c r="E253" s="1283"/>
      <c r="F253" s="1283"/>
      <c r="G253" s="1283"/>
      <c r="H253" s="1284"/>
      <c r="I253" s="1276" t="s">
        <v>1056</v>
      </c>
      <c r="J253" s="1283"/>
      <c r="K253" s="1284"/>
      <c r="L253" s="1645"/>
      <c r="M253" s="1275"/>
      <c r="N253" s="900"/>
      <c r="O253" s="1645"/>
      <c r="P253" s="1644" t="s">
        <v>1083</v>
      </c>
      <c r="Q253" s="900"/>
      <c r="R253" s="1645"/>
      <c r="S253" s="1428"/>
      <c r="T253" s="786"/>
      <c r="U253" s="786"/>
      <c r="V253" s="1430"/>
    </row>
    <row r="254" spans="1:22" ht="21.75" customHeight="1">
      <c r="A254" s="1282" t="s">
        <v>511</v>
      </c>
      <c r="B254" s="1283"/>
      <c r="C254" s="1283"/>
      <c r="D254" s="1283"/>
      <c r="E254" s="1283"/>
      <c r="F254" s="1283"/>
      <c r="G254" s="1283"/>
      <c r="H254" s="1284"/>
      <c r="I254" s="1276" t="s">
        <v>1056</v>
      </c>
      <c r="J254" s="1283"/>
      <c r="K254" s="1213"/>
      <c r="L254" s="1628"/>
      <c r="M254" s="1269"/>
      <c r="N254" s="1625"/>
      <c r="O254" s="1628"/>
      <c r="P254" s="1627" t="s">
        <v>1083</v>
      </c>
      <c r="Q254" s="1625"/>
      <c r="R254" s="1628"/>
      <c r="S254" s="1206"/>
      <c r="T254" s="1625"/>
      <c r="U254" s="1625"/>
      <c r="V254" s="183"/>
    </row>
    <row r="255" spans="1:22" ht="21.75" customHeight="1">
      <c r="A255" s="1282" t="s">
        <v>512</v>
      </c>
      <c r="B255" s="1283"/>
      <c r="C255" s="1283"/>
      <c r="D255" s="1283"/>
      <c r="E255" s="1283"/>
      <c r="F255" s="1283"/>
      <c r="G255" s="1283"/>
      <c r="H255" s="1284"/>
      <c r="I255" s="1276" t="s">
        <v>932</v>
      </c>
      <c r="J255" s="1283"/>
      <c r="K255" s="1213"/>
      <c r="L255" s="1628"/>
      <c r="M255" s="1269"/>
      <c r="N255" s="1625"/>
      <c r="O255" s="1628"/>
      <c r="P255" s="1627" t="s">
        <v>513</v>
      </c>
      <c r="Q255" s="1625"/>
      <c r="R255" s="1628"/>
      <c r="S255" s="1206"/>
      <c r="T255" s="1625"/>
      <c r="U255" s="1625"/>
      <c r="V255" s="183"/>
    </row>
    <row r="256" spans="1:22" ht="21.75" customHeight="1">
      <c r="A256" s="1282" t="s">
        <v>514</v>
      </c>
      <c r="B256" s="1283"/>
      <c r="C256" s="1283"/>
      <c r="D256" s="1283"/>
      <c r="E256" s="1283"/>
      <c r="F256" s="1283"/>
      <c r="G256" s="1283"/>
      <c r="H256" s="1284"/>
      <c r="I256" s="1276" t="s">
        <v>1056</v>
      </c>
      <c r="J256" s="1283"/>
      <c r="K256" s="1213"/>
      <c r="L256" s="1628"/>
      <c r="M256" s="1269"/>
      <c r="N256" s="1625"/>
      <c r="O256" s="1628"/>
      <c r="P256" s="1627" t="s">
        <v>1083</v>
      </c>
      <c r="Q256" s="1625"/>
      <c r="R256" s="1628"/>
      <c r="S256" s="1206"/>
      <c r="T256" s="1625"/>
      <c r="U256" s="1625"/>
      <c r="V256" s="183"/>
    </row>
    <row r="257" spans="1:22" ht="21.75" customHeight="1">
      <c r="A257" s="1282" t="s">
        <v>515</v>
      </c>
      <c r="B257" s="1283"/>
      <c r="C257" s="1283"/>
      <c r="D257" s="1283"/>
      <c r="E257" s="1283"/>
      <c r="F257" s="1283"/>
      <c r="G257" s="1283"/>
      <c r="H257" s="1284"/>
      <c r="I257" s="1276" t="s">
        <v>516</v>
      </c>
      <c r="J257" s="1283"/>
      <c r="K257" s="1213"/>
      <c r="L257" s="1628"/>
      <c r="M257" s="1269"/>
      <c r="N257" s="1625"/>
      <c r="O257" s="1628"/>
      <c r="P257" s="1627" t="s">
        <v>517</v>
      </c>
      <c r="Q257" s="1625"/>
      <c r="R257" s="1628"/>
      <c r="S257" s="1206"/>
      <c r="T257" s="1625"/>
      <c r="U257" s="1625"/>
      <c r="V257" s="183"/>
    </row>
    <row r="258" spans="1:22" ht="21.75" customHeight="1">
      <c r="A258" s="188"/>
      <c r="B258" s="189"/>
      <c r="C258" s="1209" t="s">
        <v>1048</v>
      </c>
      <c r="D258" s="1209"/>
      <c r="E258" s="1209"/>
      <c r="F258" s="1209"/>
      <c r="G258" s="1209"/>
      <c r="H258" s="1213"/>
      <c r="I258" s="1208" t="s">
        <v>1049</v>
      </c>
      <c r="J258" s="1209"/>
      <c r="K258" s="1213"/>
      <c r="L258" s="1628"/>
      <c r="M258" s="1269"/>
      <c r="N258" s="1625"/>
      <c r="O258" s="1628"/>
      <c r="P258" s="1627" t="s">
        <v>1080</v>
      </c>
      <c r="Q258" s="1625"/>
      <c r="R258" s="1628"/>
      <c r="S258" s="1206"/>
      <c r="T258" s="1625"/>
      <c r="U258" s="1625"/>
      <c r="V258" s="183"/>
    </row>
    <row r="259" spans="1:22" ht="21.75" customHeight="1">
      <c r="A259" s="140" t="s">
        <v>1050</v>
      </c>
      <c r="B259" s="178" t="s">
        <v>1051</v>
      </c>
      <c r="C259" s="1209" t="s">
        <v>1052</v>
      </c>
      <c r="D259" s="1209"/>
      <c r="E259" s="1209"/>
      <c r="F259" s="1209"/>
      <c r="G259" s="1209"/>
      <c r="H259" s="1213"/>
      <c r="I259" s="1208" t="s">
        <v>1053</v>
      </c>
      <c r="J259" s="1209"/>
      <c r="K259" s="1213"/>
      <c r="L259" s="1628"/>
      <c r="M259" s="1269"/>
      <c r="N259" s="1625"/>
      <c r="O259" s="1628"/>
      <c r="P259" s="1627" t="s">
        <v>1083</v>
      </c>
      <c r="Q259" s="1625"/>
      <c r="R259" s="1628"/>
      <c r="S259" s="1206"/>
      <c r="T259" s="1625"/>
      <c r="U259" s="1625"/>
      <c r="V259" s="183"/>
    </row>
    <row r="260" spans="1:22" ht="21.75" customHeight="1">
      <c r="A260" s="190" t="s">
        <v>892</v>
      </c>
      <c r="B260" s="178" t="s">
        <v>1054</v>
      </c>
      <c r="C260" s="1209" t="s">
        <v>1055</v>
      </c>
      <c r="D260" s="1209"/>
      <c r="E260" s="1209"/>
      <c r="F260" s="1209"/>
      <c r="G260" s="1209"/>
      <c r="H260" s="1213"/>
      <c r="I260" s="1208" t="s">
        <v>1056</v>
      </c>
      <c r="J260" s="1209"/>
      <c r="K260" s="1213"/>
      <c r="L260" s="1628"/>
      <c r="M260" s="1269"/>
      <c r="N260" s="1625"/>
      <c r="O260" s="1628"/>
      <c r="P260" s="1627" t="s">
        <v>1083</v>
      </c>
      <c r="Q260" s="1625"/>
      <c r="R260" s="1628"/>
      <c r="S260" s="1176" t="s">
        <v>1127</v>
      </c>
      <c r="T260" s="1177"/>
      <c r="U260" s="1177"/>
      <c r="V260" s="528"/>
    </row>
    <row r="261" spans="1:22" ht="21.75" customHeight="1">
      <c r="A261" s="140" t="s">
        <v>1057</v>
      </c>
      <c r="B261" s="178" t="s">
        <v>933</v>
      </c>
      <c r="C261" s="1209" t="s">
        <v>1058</v>
      </c>
      <c r="D261" s="1209"/>
      <c r="E261" s="1209"/>
      <c r="F261" s="1209"/>
      <c r="G261" s="1209"/>
      <c r="H261" s="1213"/>
      <c r="I261" s="1208" t="s">
        <v>1059</v>
      </c>
      <c r="J261" s="1209"/>
      <c r="K261" s="1213"/>
      <c r="L261" s="1628"/>
      <c r="M261" s="1269"/>
      <c r="N261" s="1625"/>
      <c r="O261" s="1628"/>
      <c r="P261" s="1627" t="s">
        <v>1084</v>
      </c>
      <c r="Q261" s="1625"/>
      <c r="R261" s="1628"/>
      <c r="S261" s="1176" t="s">
        <v>562</v>
      </c>
      <c r="T261" s="1177"/>
      <c r="U261" s="1177"/>
      <c r="V261" s="528"/>
    </row>
    <row r="262" spans="1:22" ht="21.75" customHeight="1">
      <c r="A262" s="140" t="s">
        <v>1060</v>
      </c>
      <c r="B262" s="178" t="s">
        <v>1061</v>
      </c>
      <c r="C262" s="1209" t="s">
        <v>1062</v>
      </c>
      <c r="D262" s="1209"/>
      <c r="E262" s="1209"/>
      <c r="F262" s="1209"/>
      <c r="G262" s="1209"/>
      <c r="H262" s="1213"/>
      <c r="I262" s="1208" t="s">
        <v>293</v>
      </c>
      <c r="J262" s="1209"/>
      <c r="K262" s="1213"/>
      <c r="L262" s="1628"/>
      <c r="M262" s="1269"/>
      <c r="N262" s="1625"/>
      <c r="O262" s="1628"/>
      <c r="P262" s="1627" t="s">
        <v>290</v>
      </c>
      <c r="Q262" s="1625"/>
      <c r="R262" s="1628"/>
      <c r="S262" s="1188">
        <v>4.9</v>
      </c>
      <c r="T262" s="1624"/>
      <c r="U262" s="1624"/>
      <c r="V262" s="528" t="s">
        <v>894</v>
      </c>
    </row>
    <row r="263" spans="1:22" ht="21.75" customHeight="1">
      <c r="A263" s="140" t="s">
        <v>1175</v>
      </c>
      <c r="B263" s="178" t="s">
        <v>1063</v>
      </c>
      <c r="C263" s="1209" t="s">
        <v>1064</v>
      </c>
      <c r="D263" s="1209"/>
      <c r="E263" s="1209"/>
      <c r="F263" s="1209"/>
      <c r="G263" s="1209"/>
      <c r="H263" s="1213"/>
      <c r="I263" s="1208" t="s">
        <v>317</v>
      </c>
      <c r="J263" s="1209"/>
      <c r="K263" s="1213"/>
      <c r="L263" s="1628"/>
      <c r="M263" s="1269"/>
      <c r="N263" s="1625"/>
      <c r="O263" s="1628"/>
      <c r="P263" s="1627" t="s">
        <v>290</v>
      </c>
      <c r="Q263" s="1625"/>
      <c r="R263" s="1628"/>
      <c r="S263" s="1176" t="s">
        <v>563</v>
      </c>
      <c r="T263" s="1177"/>
      <c r="U263" s="1177"/>
      <c r="V263" s="528"/>
    </row>
    <row r="264" spans="1:22" ht="21.75" customHeight="1">
      <c r="A264" s="191"/>
      <c r="B264" s="180"/>
      <c r="C264" s="1209" t="s">
        <v>1065</v>
      </c>
      <c r="D264" s="1209"/>
      <c r="E264" s="1209"/>
      <c r="F264" s="1209"/>
      <c r="G264" s="1209"/>
      <c r="H264" s="1213"/>
      <c r="I264" s="1208" t="s">
        <v>1066</v>
      </c>
      <c r="J264" s="1209"/>
      <c r="K264" s="1213"/>
      <c r="L264" s="1628"/>
      <c r="M264" s="1269"/>
      <c r="N264" s="1625"/>
      <c r="O264" s="1628"/>
      <c r="P264" s="1627" t="s">
        <v>1067</v>
      </c>
      <c r="Q264" s="1625"/>
      <c r="R264" s="1628"/>
      <c r="S264" s="1206"/>
      <c r="T264" s="1625"/>
      <c r="U264" s="1625"/>
      <c r="V264" s="183"/>
    </row>
    <row r="265" spans="1:22" ht="21.75" customHeight="1">
      <c r="A265" s="1212" t="s">
        <v>1068</v>
      </c>
      <c r="B265" s="1209"/>
      <c r="C265" s="1209"/>
      <c r="D265" s="1209"/>
      <c r="E265" s="1209"/>
      <c r="F265" s="1209"/>
      <c r="G265" s="1209"/>
      <c r="H265" s="1213"/>
      <c r="I265" s="1208" t="s">
        <v>1069</v>
      </c>
      <c r="J265" s="1209"/>
      <c r="K265" s="1213"/>
      <c r="L265" s="1628"/>
      <c r="M265" s="1269"/>
      <c r="N265" s="1625"/>
      <c r="O265" s="1628"/>
      <c r="P265" s="1627" t="s">
        <v>1070</v>
      </c>
      <c r="Q265" s="1625"/>
      <c r="R265" s="1628"/>
      <c r="S265" s="1206"/>
      <c r="T265" s="1625"/>
      <c r="U265" s="1625"/>
      <c r="V265" s="183"/>
    </row>
    <row r="266" spans="1:22" ht="21.75" customHeight="1">
      <c r="A266" s="1291" t="s">
        <v>1187</v>
      </c>
      <c r="B266" s="1292"/>
      <c r="C266" s="1224" t="s">
        <v>1132</v>
      </c>
      <c r="D266" s="1225"/>
      <c r="E266" s="1225"/>
      <c r="F266" s="1225"/>
      <c r="G266" s="1225"/>
      <c r="H266" s="1225"/>
      <c r="I266" s="1208" t="s">
        <v>1066</v>
      </c>
      <c r="J266" s="1209"/>
      <c r="K266" s="1206"/>
      <c r="L266" s="1207"/>
      <c r="M266" s="1312"/>
      <c r="N266" s="1169"/>
      <c r="O266" s="741"/>
      <c r="P266" s="1627" t="s">
        <v>1070</v>
      </c>
      <c r="Q266" s="1625"/>
      <c r="R266" s="1628"/>
      <c r="S266" s="1176"/>
      <c r="T266" s="1177"/>
      <c r="U266" s="1177"/>
      <c r="V266" s="183"/>
    </row>
    <row r="267" spans="1:22" ht="21.75" customHeight="1">
      <c r="A267" s="1293"/>
      <c r="B267" s="1294"/>
      <c r="C267" s="1224" t="s">
        <v>644</v>
      </c>
      <c r="D267" s="1225"/>
      <c r="E267" s="1225"/>
      <c r="F267" s="1225"/>
      <c r="G267" s="1225"/>
      <c r="H267" s="1225"/>
      <c r="I267" s="1208" t="s">
        <v>1071</v>
      </c>
      <c r="J267" s="1209"/>
      <c r="K267" s="1206"/>
      <c r="L267" s="1207"/>
      <c r="M267" s="1312"/>
      <c r="N267" s="1169"/>
      <c r="O267" s="741"/>
      <c r="P267" s="1627" t="s">
        <v>1070</v>
      </c>
      <c r="Q267" s="1625"/>
      <c r="R267" s="1628"/>
      <c r="S267" s="1629"/>
      <c r="T267" s="1630"/>
      <c r="U267" s="1630"/>
      <c r="V267" s="183"/>
    </row>
    <row r="268" spans="1:22" ht="21.75" customHeight="1">
      <c r="A268" s="1295"/>
      <c r="B268" s="1296"/>
      <c r="C268" s="1224" t="s">
        <v>1133</v>
      </c>
      <c r="D268" s="1225"/>
      <c r="E268" s="1225"/>
      <c r="F268" s="1225"/>
      <c r="G268" s="1225"/>
      <c r="H268" s="1225"/>
      <c r="I268" s="1208" t="s">
        <v>1066</v>
      </c>
      <c r="J268" s="1209"/>
      <c r="K268" s="1206"/>
      <c r="L268" s="1207"/>
      <c r="M268" s="1312"/>
      <c r="N268" s="1169"/>
      <c r="O268" s="741"/>
      <c r="P268" s="1627" t="s">
        <v>1070</v>
      </c>
      <c r="Q268" s="1625"/>
      <c r="R268" s="1628"/>
      <c r="S268" s="1176"/>
      <c r="T268" s="1177"/>
      <c r="U268" s="1177"/>
      <c r="V268" s="183"/>
    </row>
    <row r="269" spans="1:22" ht="21.75" customHeight="1">
      <c r="A269" s="1212" t="s">
        <v>697</v>
      </c>
      <c r="B269" s="1209"/>
      <c r="C269" s="1209"/>
      <c r="D269" s="1209"/>
      <c r="E269" s="1209"/>
      <c r="F269" s="1209"/>
      <c r="G269" s="1209"/>
      <c r="H269" s="1213"/>
      <c r="I269" s="1208" t="s">
        <v>318</v>
      </c>
      <c r="J269" s="1209"/>
      <c r="K269" s="1213"/>
      <c r="L269" s="1628"/>
      <c r="M269" s="1269"/>
      <c r="N269" s="1625"/>
      <c r="O269" s="1628"/>
      <c r="P269" s="1627" t="s">
        <v>290</v>
      </c>
      <c r="Q269" s="1625"/>
      <c r="R269" s="1628"/>
      <c r="S269" s="1206"/>
      <c r="T269" s="1625"/>
      <c r="U269" s="1625"/>
      <c r="V269" s="183"/>
    </row>
    <row r="270" spans="1:22" ht="21.75" customHeight="1" thickBot="1">
      <c r="A270" s="1215" t="s">
        <v>1072</v>
      </c>
      <c r="B270" s="1192"/>
      <c r="C270" s="1192"/>
      <c r="D270" s="1192"/>
      <c r="E270" s="1192"/>
      <c r="F270" s="1192"/>
      <c r="G270" s="1192"/>
      <c r="H270" s="1193"/>
      <c r="I270" s="1216" t="s">
        <v>1073</v>
      </c>
      <c r="J270" s="1192"/>
      <c r="K270" s="1193"/>
      <c r="L270" s="917"/>
      <c r="M270" s="1695"/>
      <c r="N270" s="938"/>
      <c r="O270" s="917"/>
      <c r="P270" s="1638" t="s">
        <v>1074</v>
      </c>
      <c r="Q270" s="938"/>
      <c r="R270" s="917"/>
      <c r="S270" s="1217"/>
      <c r="T270" s="938"/>
      <c r="U270" s="938"/>
      <c r="V270" s="192"/>
    </row>
    <row r="271" spans="1:22" s="193" customFormat="1" ht="21.75" customHeight="1" thickBot="1">
      <c r="A271" s="1219" t="s">
        <v>1075</v>
      </c>
      <c r="B271" s="1220"/>
      <c r="C271" s="1220"/>
      <c r="D271" s="1220"/>
      <c r="E271" s="1220"/>
      <c r="F271" s="1531"/>
      <c r="G271" s="170"/>
      <c r="H271" s="171"/>
      <c r="I271" s="1220" t="s">
        <v>679</v>
      </c>
      <c r="J271" s="1220"/>
      <c r="K271" s="530"/>
      <c r="L271" s="524" t="s">
        <v>968</v>
      </c>
      <c r="M271" s="529"/>
      <c r="N271" s="539"/>
      <c r="O271" s="1214" t="s">
        <v>315</v>
      </c>
      <c r="P271" s="1214"/>
      <c r="Q271" s="523"/>
      <c r="R271" s="523"/>
      <c r="S271" s="524" t="s">
        <v>969</v>
      </c>
      <c r="T271" s="171"/>
      <c r="U271" s="171"/>
      <c r="V271" s="407"/>
    </row>
    <row r="272" spans="1:22" ht="21.75" customHeight="1" thickBot="1">
      <c r="A272" s="1219" t="s">
        <v>1076</v>
      </c>
      <c r="B272" s="1126"/>
      <c r="C272" s="1126"/>
      <c r="D272" s="1126"/>
      <c r="E272" s="1126"/>
      <c r="F272" s="1133"/>
      <c r="G272" s="1632"/>
      <c r="H272" s="1633"/>
      <c r="I272" s="1633"/>
      <c r="J272" s="1633"/>
      <c r="K272" s="1633"/>
      <c r="L272" s="1633"/>
      <c r="M272" s="1633"/>
      <c r="N272" s="1633"/>
      <c r="O272" s="1633"/>
      <c r="P272" s="1633"/>
      <c r="Q272" s="1633"/>
      <c r="R272" s="1633"/>
      <c r="S272" s="1633"/>
      <c r="T272" s="1633"/>
      <c r="U272" s="1633"/>
      <c r="V272" s="1634"/>
    </row>
    <row r="273" spans="1:22" ht="21.75" customHeight="1" thickBot="1">
      <c r="A273" s="1180" t="s">
        <v>1077</v>
      </c>
      <c r="B273" s="1151"/>
      <c r="C273" s="1151"/>
      <c r="D273" s="1151"/>
      <c r="E273" s="1151"/>
      <c r="F273" s="1151"/>
      <c r="G273" s="1239" t="str">
        <f>'基本事項記入ｼｰﾄ'!$C$31</f>
        <v>○○　○○　  印</v>
      </c>
      <c r="H273" s="1239"/>
      <c r="I273" s="1239"/>
      <c r="J273" s="1239"/>
      <c r="K273" s="1239"/>
      <c r="L273" s="1239"/>
      <c r="M273" s="1240" t="s">
        <v>858</v>
      </c>
      <c r="N273" s="1240"/>
      <c r="O273" s="1240"/>
      <c r="P273" s="1240"/>
      <c r="Q273" s="1239" t="str">
        <f>'基本事項記入ｼｰﾄ'!$C$32</f>
        <v>○○　○○○　　　印</v>
      </c>
      <c r="R273" s="1153"/>
      <c r="S273" s="1153"/>
      <c r="T273" s="1153"/>
      <c r="U273" s="1153"/>
      <c r="V273" s="1244"/>
    </row>
    <row r="274" spans="1:22" ht="21.75" customHeight="1">
      <c r="A274" s="193"/>
      <c r="B274" s="1189" t="s">
        <v>1078</v>
      </c>
      <c r="C274" s="1189"/>
      <c r="D274" s="1189"/>
      <c r="E274" s="1189"/>
      <c r="F274" s="1189"/>
      <c r="G274" s="1189"/>
      <c r="H274" s="1189"/>
      <c r="I274" s="1189"/>
      <c r="J274" s="1189"/>
      <c r="K274" s="1189"/>
      <c r="L274" s="1189"/>
      <c r="M274" s="1189"/>
      <c r="N274" s="1189"/>
      <c r="O274" s="1189"/>
      <c r="P274" s="1189"/>
      <c r="Q274" s="1189"/>
      <c r="R274" s="1189"/>
      <c r="S274" s="1189"/>
      <c r="T274" s="1189"/>
      <c r="U274" s="1189"/>
      <c r="V274" s="1189"/>
    </row>
    <row r="275" ht="18" customHeight="1"/>
    <row r="276" ht="13.5">
      <c r="T276" t="s">
        <v>485</v>
      </c>
    </row>
    <row r="277" spans="3:22" ht="18.75">
      <c r="C277" s="1116" t="s">
        <v>486</v>
      </c>
      <c r="D277" s="1172"/>
      <c r="E277" s="1172"/>
      <c r="F277" s="1172"/>
      <c r="G277" s="1172"/>
      <c r="H277" s="1172"/>
      <c r="I277" s="1172"/>
      <c r="J277" s="1172"/>
      <c r="K277" s="1172"/>
      <c r="L277" s="1172"/>
      <c r="M277" s="1172"/>
      <c r="N277" s="1172"/>
      <c r="O277" s="1172"/>
      <c r="P277" s="1172"/>
      <c r="Q277" s="1172"/>
      <c r="R277" s="1172"/>
      <c r="S277" s="1172"/>
      <c r="T277" s="117"/>
      <c r="U277" s="117"/>
      <c r="V277" s="117"/>
    </row>
    <row r="278" spans="3:22" ht="18.75">
      <c r="C278" s="87"/>
      <c r="D278" s="88"/>
      <c r="E278" s="88"/>
      <c r="F278" s="88"/>
      <c r="G278" s="88"/>
      <c r="H278" s="88"/>
      <c r="I278" s="88"/>
      <c r="J278" s="88"/>
      <c r="K278" s="88"/>
      <c r="L278" s="88"/>
      <c r="M278" s="88"/>
      <c r="N278" s="88"/>
      <c r="O278" s="88"/>
      <c r="P278" s="88"/>
      <c r="Q278" s="88"/>
      <c r="R278" s="88"/>
      <c r="S278" s="88"/>
      <c r="T278" s="117"/>
      <c r="U278" s="117"/>
      <c r="V278" s="117"/>
    </row>
    <row r="279" ht="21.75" customHeight="1"/>
    <row r="280" spans="1:22" ht="21.75" customHeight="1" thickBot="1">
      <c r="A280" s="1228"/>
      <c r="B280" s="1228"/>
      <c r="C280" s="1228"/>
      <c r="D280" s="1228"/>
      <c r="E280" s="1228"/>
      <c r="F280" s="1229"/>
      <c r="G280" s="1228"/>
      <c r="H280" s="1228"/>
      <c r="I280" s="1228"/>
      <c r="J280" s="1228"/>
      <c r="K280" s="1228"/>
      <c r="L280" s="1228"/>
      <c r="M280" s="1228"/>
      <c r="N280" s="1228"/>
      <c r="O280" s="168"/>
      <c r="P280" s="1228"/>
      <c r="Q280" s="1228"/>
      <c r="R280" s="1228"/>
      <c r="S280" s="1228"/>
      <c r="T280" s="1228"/>
      <c r="U280" s="1228"/>
      <c r="V280" s="1228"/>
    </row>
    <row r="281" spans="1:22" ht="21.75" customHeight="1" thickBot="1">
      <c r="A281" s="1230" t="s">
        <v>825</v>
      </c>
      <c r="B281" s="1231"/>
      <c r="C281" s="1231"/>
      <c r="D281" s="1231"/>
      <c r="E281" s="1232"/>
      <c r="F281" s="1219" t="str">
        <f>'基本事項記入ｼｰﾄ'!$C$29</f>
        <v>**</v>
      </c>
      <c r="G281" s="1220"/>
      <c r="H281" s="1235"/>
      <c r="I281" s="1219" t="s">
        <v>975</v>
      </c>
      <c r="J281" s="1235"/>
      <c r="K281" s="1219" t="str">
        <f>'基本事項記入ｼｰﾄ'!$C$11</f>
        <v>△△　△△</v>
      </c>
      <c r="L281" s="1220"/>
      <c r="M281" s="1220"/>
      <c r="N281" s="1220"/>
      <c r="O281" s="1220"/>
      <c r="P281" s="1220"/>
      <c r="Q281" s="1220"/>
      <c r="R281" s="1220"/>
      <c r="S281" s="1220"/>
      <c r="T281" s="1220"/>
      <c r="U281" s="1220"/>
      <c r="V281" s="1235"/>
    </row>
    <row r="282" spans="1:22" ht="21.75" customHeight="1">
      <c r="A282" s="1250" t="s">
        <v>976</v>
      </c>
      <c r="B282" s="1241"/>
      <c r="C282" s="1241"/>
      <c r="D282" s="1241"/>
      <c r="E282" s="1241"/>
      <c r="F282" s="170"/>
      <c r="G282" s="171" t="s">
        <v>977</v>
      </c>
      <c r="H282" s="531" t="str">
        <f>'基本事項記入ｼｰﾄ'!$C$34</f>
        <v>**</v>
      </c>
      <c r="I282" s="1241" t="s">
        <v>822</v>
      </c>
      <c r="J282" s="1241"/>
      <c r="K282" s="1242" t="s">
        <v>192</v>
      </c>
      <c r="L282" s="1243"/>
      <c r="M282" s="296"/>
      <c r="N282" s="172" t="s">
        <v>978</v>
      </c>
      <c r="O282" s="173"/>
      <c r="P282" s="1309" t="s">
        <v>1026</v>
      </c>
      <c r="Q282" s="1310"/>
      <c r="R282" s="1310"/>
      <c r="S282" s="1310"/>
      <c r="T282" s="1310"/>
      <c r="U282" s="1310"/>
      <c r="V282" s="1311"/>
    </row>
    <row r="283" spans="1:22" ht="21.75" customHeight="1">
      <c r="A283" s="1212" t="s">
        <v>979</v>
      </c>
      <c r="B283" s="1209"/>
      <c r="C283" s="1209"/>
      <c r="D283" s="1209"/>
      <c r="E283" s="1209"/>
      <c r="F283" s="1209"/>
      <c r="G283" s="1209"/>
      <c r="H283" s="1209"/>
      <c r="I283" s="1213"/>
      <c r="J283" s="174" t="s">
        <v>980</v>
      </c>
      <c r="K283" s="1191" t="s">
        <v>981</v>
      </c>
      <c r="L283" s="1191"/>
      <c r="M283" s="1191"/>
      <c r="N283" s="1191"/>
      <c r="O283" s="1191"/>
      <c r="P283" s="1209"/>
      <c r="Q283" s="1209"/>
      <c r="R283" s="1209"/>
      <c r="S283" s="1209"/>
      <c r="T283" s="1209"/>
      <c r="U283" s="1213"/>
      <c r="V283" s="175" t="s">
        <v>982</v>
      </c>
    </row>
    <row r="284" spans="1:22" ht="21.75" customHeight="1">
      <c r="A284" s="1673" t="s">
        <v>983</v>
      </c>
      <c r="B284" s="1674"/>
      <c r="C284" s="1674"/>
      <c r="D284" s="1674"/>
      <c r="E284" s="1674"/>
      <c r="F284" s="1675"/>
      <c r="G284" s="1676"/>
      <c r="H284" s="1676"/>
      <c r="I284" s="1676"/>
      <c r="J284" s="1676"/>
      <c r="K284" s="1676"/>
      <c r="L284" s="1676"/>
      <c r="M284" s="1676"/>
      <c r="N284" s="1677"/>
      <c r="O284" s="1675" t="s">
        <v>984</v>
      </c>
      <c r="P284" s="1678"/>
      <c r="Q284" s="1679"/>
      <c r="R284" s="1680"/>
      <c r="S284" s="1678"/>
      <c r="T284" s="1678"/>
      <c r="U284" s="1678"/>
      <c r="V284" s="1681"/>
    </row>
    <row r="285" spans="1:22" ht="21.75" customHeight="1" thickBot="1">
      <c r="A285" s="1682" t="s">
        <v>487</v>
      </c>
      <c r="B285" s="1683"/>
      <c r="C285" s="1683"/>
      <c r="D285" s="1683"/>
      <c r="E285" s="1683"/>
      <c r="F285" s="1684" t="s">
        <v>488</v>
      </c>
      <c r="G285" s="1685"/>
      <c r="H285" s="1685"/>
      <c r="I285" s="1685"/>
      <c r="J285" s="1685"/>
      <c r="K285" s="1686" t="s">
        <v>489</v>
      </c>
      <c r="L285" s="1686"/>
      <c r="M285" s="1511"/>
      <c r="N285" s="1511"/>
      <c r="O285" s="1511"/>
      <c r="P285" s="1511"/>
      <c r="Q285" s="1687" t="s">
        <v>490</v>
      </c>
      <c r="R285" s="1687"/>
      <c r="S285" s="1687"/>
      <c r="T285" s="1687"/>
      <c r="U285" s="1687"/>
      <c r="V285" s="1688"/>
    </row>
    <row r="286" spans="1:22" ht="21.75" customHeight="1" thickTop="1">
      <c r="A286" s="1672" t="s">
        <v>491</v>
      </c>
      <c r="B286" s="786"/>
      <c r="C286" s="786"/>
      <c r="D286" s="786"/>
      <c r="E286" s="786"/>
      <c r="F286" s="786"/>
      <c r="G286" s="786"/>
      <c r="H286" s="786"/>
      <c r="I286" s="786"/>
      <c r="J286" s="786"/>
      <c r="K286" s="787"/>
      <c r="L286" s="1429" t="s">
        <v>986</v>
      </c>
      <c r="M286" s="786"/>
      <c r="N286" s="786"/>
      <c r="O286" s="786"/>
      <c r="P286" s="786"/>
      <c r="Q286" s="786"/>
      <c r="R286" s="786"/>
      <c r="S286" s="786"/>
      <c r="T286" s="786"/>
      <c r="U286" s="786"/>
      <c r="V286" s="1430"/>
    </row>
    <row r="287" spans="1:22" ht="21.75" customHeight="1">
      <c r="A287" s="1557" t="s">
        <v>991</v>
      </c>
      <c r="B287" s="741"/>
      <c r="C287" s="1312" t="s">
        <v>987</v>
      </c>
      <c r="D287" s="741"/>
      <c r="E287" s="1209" t="s">
        <v>492</v>
      </c>
      <c r="F287" s="1213"/>
      <c r="G287" s="1206" t="s">
        <v>991</v>
      </c>
      <c r="H287" s="741"/>
      <c r="I287" s="1312" t="s">
        <v>987</v>
      </c>
      <c r="J287" s="741"/>
      <c r="K287" s="194" t="s">
        <v>492</v>
      </c>
      <c r="L287" s="195" t="s">
        <v>991</v>
      </c>
      <c r="M287" s="1206" t="s">
        <v>492</v>
      </c>
      <c r="N287" s="1207"/>
      <c r="O287" s="1206" t="s">
        <v>493</v>
      </c>
      <c r="P287" s="1207"/>
      <c r="Q287" s="1206" t="s">
        <v>991</v>
      </c>
      <c r="R287" s="741"/>
      <c r="S287" s="1312" t="s">
        <v>492</v>
      </c>
      <c r="T287" s="741"/>
      <c r="U287" s="1206" t="s">
        <v>493</v>
      </c>
      <c r="V287" s="1631"/>
    </row>
    <row r="288" spans="1:22" ht="21.75" customHeight="1">
      <c r="A288" s="1671"/>
      <c r="B288" s="1635"/>
      <c r="C288" s="520" t="s">
        <v>994</v>
      </c>
      <c r="D288" s="519"/>
      <c r="E288" s="1448"/>
      <c r="F288" s="1448"/>
      <c r="G288" s="1217" t="s">
        <v>494</v>
      </c>
      <c r="H288" s="1218"/>
      <c r="I288" s="1213" t="s">
        <v>999</v>
      </c>
      <c r="J288" s="1208"/>
      <c r="K288" s="462"/>
      <c r="L288" s="147" t="s">
        <v>1112</v>
      </c>
      <c r="M288" s="1324"/>
      <c r="N288" s="1325"/>
      <c r="O288" s="1206"/>
      <c r="P288" s="1207"/>
      <c r="Q288" s="1206"/>
      <c r="R288" s="741"/>
      <c r="S288" s="1312"/>
      <c r="T288" s="741"/>
      <c r="U288" s="1206"/>
      <c r="V288" s="1631"/>
    </row>
    <row r="289" spans="1:22" ht="21.75" customHeight="1">
      <c r="A289" s="1266" t="s">
        <v>494</v>
      </c>
      <c r="B289" s="863"/>
      <c r="C289" s="520" t="s">
        <v>996</v>
      </c>
      <c r="D289" s="519"/>
      <c r="E289" s="1448"/>
      <c r="F289" s="1268"/>
      <c r="G289" s="1575" t="s">
        <v>495</v>
      </c>
      <c r="H289" s="1267"/>
      <c r="I289" s="1269" t="s">
        <v>655</v>
      </c>
      <c r="J289" s="1208"/>
      <c r="K289" s="462" t="s">
        <v>655</v>
      </c>
      <c r="L289" s="147" t="s">
        <v>496</v>
      </c>
      <c r="M289" s="1324"/>
      <c r="N289" s="1325"/>
      <c r="O289" s="1660"/>
      <c r="P289" s="1662"/>
      <c r="Q289" s="1206"/>
      <c r="R289" s="741"/>
      <c r="S289" s="1312"/>
      <c r="T289" s="741"/>
      <c r="U289" s="1206"/>
      <c r="V289" s="1631"/>
    </row>
    <row r="290" spans="1:22" ht="21.75" customHeight="1">
      <c r="A290" s="1266"/>
      <c r="B290" s="863"/>
      <c r="C290" s="520" t="s">
        <v>997</v>
      </c>
      <c r="D290" s="519"/>
      <c r="E290" s="1448"/>
      <c r="F290" s="1448"/>
      <c r="G290" s="1272" t="s">
        <v>497</v>
      </c>
      <c r="H290" s="1274"/>
      <c r="I290" s="1213"/>
      <c r="J290" s="1208"/>
      <c r="K290" s="196"/>
      <c r="L290" s="147" t="s">
        <v>498</v>
      </c>
      <c r="M290" s="1324"/>
      <c r="N290" s="1325"/>
      <c r="O290" s="1660"/>
      <c r="P290" s="1662"/>
      <c r="Q290" s="1206" t="s">
        <v>499</v>
      </c>
      <c r="R290" s="741"/>
      <c r="S290" s="1667"/>
      <c r="T290" s="1668"/>
      <c r="U290" s="1669"/>
      <c r="V290" s="1670"/>
    </row>
    <row r="291" spans="1:22" ht="21.75" customHeight="1">
      <c r="A291" s="1266" t="s">
        <v>495</v>
      </c>
      <c r="B291" s="863"/>
      <c r="C291" s="520" t="s">
        <v>998</v>
      </c>
      <c r="D291" s="519"/>
      <c r="E291" s="1448"/>
      <c r="F291" s="1448"/>
      <c r="G291" s="1575" t="s">
        <v>500</v>
      </c>
      <c r="H291" s="1267"/>
      <c r="I291" s="1284" t="s">
        <v>501</v>
      </c>
      <c r="J291" s="1276"/>
      <c r="K291" s="536"/>
      <c r="L291" s="147" t="s">
        <v>502</v>
      </c>
      <c r="M291" s="1324"/>
      <c r="N291" s="1325"/>
      <c r="O291" s="1660"/>
      <c r="P291" s="1662"/>
      <c r="Q291" s="1206" t="s">
        <v>503</v>
      </c>
      <c r="R291" s="741"/>
      <c r="S291" s="1667"/>
      <c r="T291" s="1668"/>
      <c r="U291" s="1669"/>
      <c r="V291" s="1670"/>
    </row>
    <row r="292" spans="1:22" ht="21.75" customHeight="1">
      <c r="A292" s="1266"/>
      <c r="B292" s="863"/>
      <c r="C292" s="1224" t="s">
        <v>642</v>
      </c>
      <c r="D292" s="1258"/>
      <c r="E292" s="1448"/>
      <c r="F292" s="1268"/>
      <c r="G292" s="1575" t="s">
        <v>504</v>
      </c>
      <c r="H292" s="1267"/>
      <c r="I292" s="1269"/>
      <c r="J292" s="1208"/>
      <c r="K292" s="196"/>
      <c r="L292" s="147" t="s">
        <v>505</v>
      </c>
      <c r="M292" s="1324"/>
      <c r="N292" s="1325"/>
      <c r="O292" s="1660"/>
      <c r="P292" s="1662"/>
      <c r="Q292" s="1665" t="s">
        <v>506</v>
      </c>
      <c r="R292" s="1666"/>
      <c r="S292" s="1658"/>
      <c r="T292" s="1659"/>
      <c r="U292" s="1663"/>
      <c r="V292" s="1664"/>
    </row>
    <row r="293" spans="1:22" ht="21.75" customHeight="1">
      <c r="A293" s="1266" t="s">
        <v>497</v>
      </c>
      <c r="B293" s="863"/>
      <c r="C293" s="1224" t="s">
        <v>252</v>
      </c>
      <c r="D293" s="1258"/>
      <c r="E293" s="1448"/>
      <c r="F293" s="1268"/>
      <c r="G293" s="1575" t="s">
        <v>495</v>
      </c>
      <c r="H293" s="1267"/>
      <c r="I293" s="1269"/>
      <c r="J293" s="1208"/>
      <c r="K293" s="196"/>
      <c r="L293" s="147" t="s">
        <v>507</v>
      </c>
      <c r="M293" s="1324"/>
      <c r="N293" s="1325"/>
      <c r="O293" s="1660"/>
      <c r="P293" s="1662"/>
      <c r="Q293" s="1665" t="s">
        <v>508</v>
      </c>
      <c r="R293" s="1666"/>
      <c r="S293" s="1658"/>
      <c r="T293" s="1659"/>
      <c r="U293" s="1660"/>
      <c r="V293" s="1661"/>
    </row>
    <row r="294" spans="1:22" ht="21.75" customHeight="1">
      <c r="A294" s="1266"/>
      <c r="B294" s="863"/>
      <c r="C294" s="1213" t="s">
        <v>576</v>
      </c>
      <c r="D294" s="1628"/>
      <c r="E294" s="1448"/>
      <c r="F294" s="1448"/>
      <c r="G294" s="1272" t="s">
        <v>497</v>
      </c>
      <c r="H294" s="1274"/>
      <c r="I294" s="1213"/>
      <c r="J294" s="1208"/>
      <c r="K294" s="196"/>
      <c r="L294" s="147" t="s">
        <v>999</v>
      </c>
      <c r="M294" s="1324"/>
      <c r="N294" s="1325"/>
      <c r="O294" s="1660"/>
      <c r="P294" s="1662"/>
      <c r="Q294" s="1206" t="s">
        <v>509</v>
      </c>
      <c r="R294" s="741"/>
      <c r="S294" s="1312"/>
      <c r="T294" s="741"/>
      <c r="U294" s="1206"/>
      <c r="V294" s="1631"/>
    </row>
    <row r="295" spans="1:22" ht="21.75" customHeight="1" thickBot="1">
      <c r="A295" s="1277"/>
      <c r="B295" s="893"/>
      <c r="C295" s="1182" t="s">
        <v>577</v>
      </c>
      <c r="D295" s="1641"/>
      <c r="E295" s="1651"/>
      <c r="F295" s="1651"/>
      <c r="G295" s="1183" t="s">
        <v>1002</v>
      </c>
      <c r="H295" s="1184"/>
      <c r="I295" s="1626"/>
      <c r="J295" s="1641"/>
      <c r="K295" s="463">
        <f>E288+E289+E290+E291+E292+E293+E294+E295+K288+K291</f>
        <v>0</v>
      </c>
      <c r="L295" s="176" t="s">
        <v>501</v>
      </c>
      <c r="M295" s="1652"/>
      <c r="N295" s="1653"/>
      <c r="O295" s="1654"/>
      <c r="P295" s="1655"/>
      <c r="Q295" s="1183" t="s">
        <v>1002</v>
      </c>
      <c r="R295" s="1639"/>
      <c r="S295" s="1656">
        <f>M288+M289+M290+M291+M292+M293+M294+M295+S292+S293</f>
        <v>0</v>
      </c>
      <c r="T295" s="1657"/>
      <c r="U295" s="1303">
        <f>O288+O289+O290+O291+O292+O293+O294+O295+U292+U293</f>
        <v>0</v>
      </c>
      <c r="V295" s="1649"/>
    </row>
    <row r="296" spans="1:22" ht="21.75" customHeight="1" thickTop="1">
      <c r="A296" s="1270"/>
      <c r="B296" s="1271"/>
      <c r="C296" s="1272" t="s">
        <v>1038</v>
      </c>
      <c r="D296" s="1273"/>
      <c r="E296" s="1273"/>
      <c r="F296" s="1274"/>
      <c r="G296" s="1272" t="s">
        <v>1039</v>
      </c>
      <c r="H296" s="1275"/>
      <c r="I296" s="1275"/>
      <c r="J296" s="1276"/>
      <c r="K296" s="1428" t="s">
        <v>1040</v>
      </c>
      <c r="L296" s="1650"/>
      <c r="M296" s="179"/>
      <c r="N296" s="177" t="s">
        <v>1041</v>
      </c>
      <c r="O296" s="177"/>
      <c r="P296" s="1428" t="s">
        <v>1042</v>
      </c>
      <c r="Q296" s="786"/>
      <c r="R296" s="1447"/>
      <c r="S296" s="1428" t="s">
        <v>1043</v>
      </c>
      <c r="T296" s="786"/>
      <c r="U296" s="786"/>
      <c r="V296" s="1430"/>
    </row>
    <row r="297" spans="1:22" ht="21.75" customHeight="1">
      <c r="A297" s="1266" t="s">
        <v>341</v>
      </c>
      <c r="B297" s="1267"/>
      <c r="C297" s="1268">
        <v>37.5</v>
      </c>
      <c r="D297" s="1269"/>
      <c r="E297" s="182"/>
      <c r="F297" s="174" t="s">
        <v>342</v>
      </c>
      <c r="G297" s="1213"/>
      <c r="H297" s="1269"/>
      <c r="I297" s="181"/>
      <c r="J297" s="174"/>
      <c r="K297" s="1213"/>
      <c r="L297" s="1628"/>
      <c r="M297" s="1269"/>
      <c r="N297" s="1625"/>
      <c r="O297" s="1628"/>
      <c r="P297" s="1627" t="s">
        <v>343</v>
      </c>
      <c r="Q297" s="1625"/>
      <c r="R297" s="1628"/>
      <c r="S297" s="1206"/>
      <c r="T297" s="1625"/>
      <c r="U297" s="1625"/>
      <c r="V297" s="183"/>
    </row>
    <row r="298" spans="1:22" ht="21.75" customHeight="1">
      <c r="A298" s="1266" t="s">
        <v>344</v>
      </c>
      <c r="B298" s="1267"/>
      <c r="C298" s="1268">
        <v>31.5</v>
      </c>
      <c r="D298" s="1269"/>
      <c r="E298" s="182"/>
      <c r="F298" s="174" t="s">
        <v>342</v>
      </c>
      <c r="G298" s="1213"/>
      <c r="H298" s="1269"/>
      <c r="I298" s="181"/>
      <c r="J298" s="174"/>
      <c r="K298" s="1213"/>
      <c r="L298" s="1628"/>
      <c r="M298" s="1269"/>
      <c r="N298" s="1625"/>
      <c r="O298" s="1628"/>
      <c r="P298" s="1627" t="s">
        <v>343</v>
      </c>
      <c r="Q298" s="1625"/>
      <c r="R298" s="1628"/>
      <c r="S298" s="1206"/>
      <c r="T298" s="1625"/>
      <c r="U298" s="1625"/>
      <c r="V298" s="183"/>
    </row>
    <row r="299" spans="1:22" ht="21.75" customHeight="1">
      <c r="A299" s="1266" t="s">
        <v>345</v>
      </c>
      <c r="B299" s="1267"/>
      <c r="C299" s="1268">
        <v>26.5</v>
      </c>
      <c r="D299" s="1269"/>
      <c r="E299" s="182"/>
      <c r="F299" s="174" t="s">
        <v>342</v>
      </c>
      <c r="G299" s="1213"/>
      <c r="H299" s="1269"/>
      <c r="I299" s="181"/>
      <c r="J299" s="174"/>
      <c r="K299" s="1213"/>
      <c r="L299" s="1628"/>
      <c r="M299" s="1269"/>
      <c r="N299" s="1625"/>
      <c r="O299" s="1628"/>
      <c r="P299" s="1627" t="s">
        <v>343</v>
      </c>
      <c r="Q299" s="1625"/>
      <c r="R299" s="1628"/>
      <c r="S299" s="1206"/>
      <c r="T299" s="1625"/>
      <c r="U299" s="1625"/>
      <c r="V299" s="183"/>
    </row>
    <row r="300" spans="1:22" ht="21.75" customHeight="1">
      <c r="A300" s="1266" t="s">
        <v>831</v>
      </c>
      <c r="B300" s="1267"/>
      <c r="C300" s="1268">
        <v>19</v>
      </c>
      <c r="D300" s="1269"/>
      <c r="E300" s="182"/>
      <c r="F300" s="174" t="s">
        <v>832</v>
      </c>
      <c r="G300" s="1213"/>
      <c r="H300" s="1269"/>
      <c r="I300" s="147">
        <v>100</v>
      </c>
      <c r="J300" s="174"/>
      <c r="K300" s="1213"/>
      <c r="L300" s="1628"/>
      <c r="M300" s="1269"/>
      <c r="N300" s="1625"/>
      <c r="O300" s="1628"/>
      <c r="P300" s="1627" t="s">
        <v>1080</v>
      </c>
      <c r="Q300" s="1625"/>
      <c r="R300" s="1628"/>
      <c r="S300" s="1206"/>
      <c r="T300" s="1625"/>
      <c r="U300" s="1625"/>
      <c r="V300" s="183"/>
    </row>
    <row r="301" spans="1:22" ht="21.75" customHeight="1">
      <c r="A301" s="1266" t="s">
        <v>833</v>
      </c>
      <c r="B301" s="1267"/>
      <c r="C301" s="1213">
        <v>13.2</v>
      </c>
      <c r="D301" s="1269"/>
      <c r="E301" s="181"/>
      <c r="F301" s="174" t="s">
        <v>834</v>
      </c>
      <c r="G301" s="1213">
        <v>95</v>
      </c>
      <c r="H301" s="1269"/>
      <c r="I301" s="147" t="s">
        <v>1045</v>
      </c>
      <c r="J301" s="254">
        <v>100</v>
      </c>
      <c r="K301" s="1213"/>
      <c r="L301" s="1628"/>
      <c r="M301" s="1269"/>
      <c r="N301" s="1625"/>
      <c r="O301" s="1628"/>
      <c r="P301" s="1627" t="s">
        <v>1081</v>
      </c>
      <c r="Q301" s="1625"/>
      <c r="R301" s="1628"/>
      <c r="S301" s="1206"/>
      <c r="T301" s="1625"/>
      <c r="U301" s="1625"/>
      <c r="V301" s="183"/>
    </row>
    <row r="302" spans="1:22" ht="21.75" customHeight="1">
      <c r="A302" s="1266" t="s">
        <v>844</v>
      </c>
      <c r="B302" s="1267"/>
      <c r="C302" s="1213">
        <v>4.75</v>
      </c>
      <c r="D302" s="1269"/>
      <c r="E302" s="181"/>
      <c r="F302" s="174" t="s">
        <v>832</v>
      </c>
      <c r="G302" s="1213">
        <v>65</v>
      </c>
      <c r="H302" s="1269"/>
      <c r="I302" s="147" t="s">
        <v>1044</v>
      </c>
      <c r="J302" s="254">
        <v>80</v>
      </c>
      <c r="K302" s="1213"/>
      <c r="L302" s="1628"/>
      <c r="M302" s="1269"/>
      <c r="N302" s="1625"/>
      <c r="O302" s="1628"/>
      <c r="P302" s="1627" t="s">
        <v>1080</v>
      </c>
      <c r="Q302" s="1625"/>
      <c r="R302" s="1628"/>
      <c r="S302" s="1206"/>
      <c r="T302" s="1625"/>
      <c r="U302" s="1625"/>
      <c r="V302" s="183"/>
    </row>
    <row r="303" spans="1:22" ht="21.75" customHeight="1">
      <c r="A303" s="1266" t="s">
        <v>837</v>
      </c>
      <c r="B303" s="1267"/>
      <c r="C303" s="1213">
        <v>2.36</v>
      </c>
      <c r="D303" s="1269"/>
      <c r="E303" s="181"/>
      <c r="F303" s="174" t="s">
        <v>832</v>
      </c>
      <c r="G303" s="1213">
        <v>50</v>
      </c>
      <c r="H303" s="1269"/>
      <c r="I303" s="147" t="s">
        <v>1044</v>
      </c>
      <c r="J303" s="254">
        <v>65</v>
      </c>
      <c r="K303" s="1213"/>
      <c r="L303" s="1628"/>
      <c r="M303" s="1269"/>
      <c r="N303" s="1625"/>
      <c r="O303" s="1628"/>
      <c r="P303" s="1627" t="s">
        <v>1080</v>
      </c>
      <c r="Q303" s="1625"/>
      <c r="R303" s="1628"/>
      <c r="S303" s="1206"/>
      <c r="T303" s="1625"/>
      <c r="U303" s="1625"/>
      <c r="V303" s="183"/>
    </row>
    <row r="304" spans="1:22" ht="21.75" customHeight="1">
      <c r="A304" s="1266" t="s">
        <v>838</v>
      </c>
      <c r="B304" s="1267"/>
      <c r="C304" s="1213">
        <v>600</v>
      </c>
      <c r="D304" s="1269"/>
      <c r="E304" s="181"/>
      <c r="F304" s="174" t="s">
        <v>877</v>
      </c>
      <c r="G304" s="1213">
        <v>25</v>
      </c>
      <c r="H304" s="1269"/>
      <c r="I304" s="147" t="s">
        <v>1044</v>
      </c>
      <c r="J304" s="254">
        <v>40</v>
      </c>
      <c r="K304" s="1213"/>
      <c r="L304" s="1628"/>
      <c r="M304" s="1269"/>
      <c r="N304" s="1625"/>
      <c r="O304" s="1628"/>
      <c r="P304" s="1627" t="s">
        <v>1080</v>
      </c>
      <c r="Q304" s="1625"/>
      <c r="R304" s="1628"/>
      <c r="S304" s="1206"/>
      <c r="T304" s="1625"/>
      <c r="U304" s="1625"/>
      <c r="V304" s="183"/>
    </row>
    <row r="305" spans="1:22" ht="21.75" customHeight="1">
      <c r="A305" s="1266" t="s">
        <v>839</v>
      </c>
      <c r="B305" s="1267"/>
      <c r="C305" s="1213">
        <v>300</v>
      </c>
      <c r="D305" s="1269"/>
      <c r="E305" s="181"/>
      <c r="F305" s="174" t="s">
        <v>840</v>
      </c>
      <c r="G305" s="1213">
        <v>12</v>
      </c>
      <c r="H305" s="1269"/>
      <c r="I305" s="147" t="s">
        <v>1046</v>
      </c>
      <c r="J305" s="254">
        <v>27</v>
      </c>
      <c r="K305" s="1213"/>
      <c r="L305" s="1628"/>
      <c r="M305" s="1269"/>
      <c r="N305" s="1625"/>
      <c r="O305" s="1628"/>
      <c r="P305" s="1627" t="s">
        <v>1082</v>
      </c>
      <c r="Q305" s="1625"/>
      <c r="R305" s="1628"/>
      <c r="S305" s="1206"/>
      <c r="T305" s="1625"/>
      <c r="U305" s="1625"/>
      <c r="V305" s="183"/>
    </row>
    <row r="306" spans="1:22" ht="21.75" customHeight="1">
      <c r="A306" s="1266" t="s">
        <v>841</v>
      </c>
      <c r="B306" s="1267"/>
      <c r="C306" s="1213">
        <v>150</v>
      </c>
      <c r="D306" s="1269"/>
      <c r="E306" s="181"/>
      <c r="F306" s="174" t="s">
        <v>840</v>
      </c>
      <c r="G306" s="1213">
        <v>8</v>
      </c>
      <c r="H306" s="1269"/>
      <c r="I306" s="147" t="s">
        <v>1046</v>
      </c>
      <c r="J306" s="254">
        <v>20</v>
      </c>
      <c r="K306" s="1213"/>
      <c r="L306" s="1628"/>
      <c r="M306" s="1269"/>
      <c r="N306" s="1625"/>
      <c r="O306" s="1628"/>
      <c r="P306" s="1627" t="s">
        <v>1082</v>
      </c>
      <c r="Q306" s="1625"/>
      <c r="R306" s="1628"/>
      <c r="S306" s="1206"/>
      <c r="T306" s="1625"/>
      <c r="U306" s="1625"/>
      <c r="V306" s="183"/>
    </row>
    <row r="307" spans="1:22" ht="21.75" customHeight="1" thickBot="1">
      <c r="A307" s="1277" t="s">
        <v>842</v>
      </c>
      <c r="B307" s="1278"/>
      <c r="C307" s="1182">
        <v>75</v>
      </c>
      <c r="D307" s="1279"/>
      <c r="E307" s="184"/>
      <c r="F307" s="185" t="s">
        <v>840</v>
      </c>
      <c r="G307" s="1182">
        <v>4</v>
      </c>
      <c r="H307" s="1279"/>
      <c r="I307" s="176" t="s">
        <v>1046</v>
      </c>
      <c r="J307" s="255">
        <v>10</v>
      </c>
      <c r="K307" s="1182"/>
      <c r="L307" s="1641"/>
      <c r="M307" s="1279"/>
      <c r="N307" s="1626"/>
      <c r="O307" s="1641"/>
      <c r="P307" s="1640" t="s">
        <v>1082</v>
      </c>
      <c r="Q307" s="1626"/>
      <c r="R307" s="1641"/>
      <c r="S307" s="1183"/>
      <c r="T307" s="1626"/>
      <c r="U307" s="1626"/>
      <c r="V307" s="186"/>
    </row>
    <row r="308" spans="1:22" ht="21.75" customHeight="1" thickTop="1">
      <c r="A308" s="1282" t="s">
        <v>510</v>
      </c>
      <c r="B308" s="1283"/>
      <c r="C308" s="1283"/>
      <c r="D308" s="1283"/>
      <c r="E308" s="1283"/>
      <c r="F308" s="1283"/>
      <c r="G308" s="1283"/>
      <c r="H308" s="1284"/>
      <c r="I308" s="1276" t="s">
        <v>1056</v>
      </c>
      <c r="J308" s="1283"/>
      <c r="K308" s="1284"/>
      <c r="L308" s="1645"/>
      <c r="M308" s="1275"/>
      <c r="N308" s="900"/>
      <c r="O308" s="1645"/>
      <c r="P308" s="1644" t="s">
        <v>1083</v>
      </c>
      <c r="Q308" s="900"/>
      <c r="R308" s="1645"/>
      <c r="S308" s="1428"/>
      <c r="T308" s="786"/>
      <c r="U308" s="786"/>
      <c r="V308" s="1430"/>
    </row>
    <row r="309" spans="1:22" ht="21.75" customHeight="1">
      <c r="A309" s="1282" t="s">
        <v>511</v>
      </c>
      <c r="B309" s="1283"/>
      <c r="C309" s="1283"/>
      <c r="D309" s="1283"/>
      <c r="E309" s="1283"/>
      <c r="F309" s="1283"/>
      <c r="G309" s="1283"/>
      <c r="H309" s="1284"/>
      <c r="I309" s="1276" t="s">
        <v>1056</v>
      </c>
      <c r="J309" s="1283"/>
      <c r="K309" s="1213"/>
      <c r="L309" s="1628"/>
      <c r="M309" s="1269"/>
      <c r="N309" s="1625"/>
      <c r="O309" s="1628"/>
      <c r="P309" s="1627" t="s">
        <v>1083</v>
      </c>
      <c r="Q309" s="1625"/>
      <c r="R309" s="1628"/>
      <c r="S309" s="1206"/>
      <c r="T309" s="1625"/>
      <c r="U309" s="1625"/>
      <c r="V309" s="183"/>
    </row>
    <row r="310" spans="1:22" ht="21.75" customHeight="1">
      <c r="A310" s="1282" t="s">
        <v>512</v>
      </c>
      <c r="B310" s="1283"/>
      <c r="C310" s="1283"/>
      <c r="D310" s="1283"/>
      <c r="E310" s="1283"/>
      <c r="F310" s="1283"/>
      <c r="G310" s="1283"/>
      <c r="H310" s="1284"/>
      <c r="I310" s="1276" t="s">
        <v>932</v>
      </c>
      <c r="J310" s="1283"/>
      <c r="K310" s="1213"/>
      <c r="L310" s="1628"/>
      <c r="M310" s="1269"/>
      <c r="N310" s="1625"/>
      <c r="O310" s="1628"/>
      <c r="P310" s="1627" t="s">
        <v>513</v>
      </c>
      <c r="Q310" s="1625"/>
      <c r="R310" s="1628"/>
      <c r="S310" s="1206"/>
      <c r="T310" s="1625"/>
      <c r="U310" s="1625"/>
      <c r="V310" s="183"/>
    </row>
    <row r="311" spans="1:22" ht="21.75" customHeight="1">
      <c r="A311" s="1282" t="s">
        <v>514</v>
      </c>
      <c r="B311" s="1283"/>
      <c r="C311" s="1283"/>
      <c r="D311" s="1283"/>
      <c r="E311" s="1283"/>
      <c r="F311" s="1283"/>
      <c r="G311" s="1283"/>
      <c r="H311" s="1284"/>
      <c r="I311" s="1276" t="s">
        <v>1056</v>
      </c>
      <c r="J311" s="1283"/>
      <c r="K311" s="1213"/>
      <c r="L311" s="1628"/>
      <c r="M311" s="1269"/>
      <c r="N311" s="1625"/>
      <c r="O311" s="1628"/>
      <c r="P311" s="1627" t="s">
        <v>1083</v>
      </c>
      <c r="Q311" s="1625"/>
      <c r="R311" s="1628"/>
      <c r="S311" s="1206"/>
      <c r="T311" s="1625"/>
      <c r="U311" s="1625"/>
      <c r="V311" s="183"/>
    </row>
    <row r="312" spans="1:22" ht="21.75" customHeight="1">
      <c r="A312" s="1282" t="s">
        <v>515</v>
      </c>
      <c r="B312" s="1283"/>
      <c r="C312" s="1283"/>
      <c r="D312" s="1283"/>
      <c r="E312" s="1283"/>
      <c r="F312" s="1283"/>
      <c r="G312" s="1283"/>
      <c r="H312" s="1284"/>
      <c r="I312" s="1276" t="s">
        <v>516</v>
      </c>
      <c r="J312" s="1283"/>
      <c r="K312" s="1213"/>
      <c r="L312" s="1628"/>
      <c r="M312" s="1269"/>
      <c r="N312" s="1625"/>
      <c r="O312" s="1628"/>
      <c r="P312" s="1627" t="s">
        <v>517</v>
      </c>
      <c r="Q312" s="1625"/>
      <c r="R312" s="1628"/>
      <c r="S312" s="1206"/>
      <c r="T312" s="1625"/>
      <c r="U312" s="1625"/>
      <c r="V312" s="183"/>
    </row>
    <row r="313" spans="1:22" ht="21.75" customHeight="1">
      <c r="A313" s="188"/>
      <c r="B313" s="189"/>
      <c r="C313" s="1209" t="s">
        <v>1048</v>
      </c>
      <c r="D313" s="1209"/>
      <c r="E313" s="1209"/>
      <c r="F313" s="1209"/>
      <c r="G313" s="1209"/>
      <c r="H313" s="1213"/>
      <c r="I313" s="1208" t="s">
        <v>1049</v>
      </c>
      <c r="J313" s="1209"/>
      <c r="K313" s="1213"/>
      <c r="L313" s="1628"/>
      <c r="M313" s="1269"/>
      <c r="N313" s="1625"/>
      <c r="O313" s="1628"/>
      <c r="P313" s="1627" t="s">
        <v>1080</v>
      </c>
      <c r="Q313" s="1625"/>
      <c r="R313" s="1628"/>
      <c r="S313" s="1206"/>
      <c r="T313" s="1625"/>
      <c r="U313" s="1625"/>
      <c r="V313" s="183"/>
    </row>
    <row r="314" spans="1:22" ht="21.75" customHeight="1">
      <c r="A314" s="140" t="s">
        <v>1050</v>
      </c>
      <c r="B314" s="178" t="s">
        <v>1051</v>
      </c>
      <c r="C314" s="1209" t="s">
        <v>1052</v>
      </c>
      <c r="D314" s="1209"/>
      <c r="E314" s="1209"/>
      <c r="F314" s="1209"/>
      <c r="G314" s="1209"/>
      <c r="H314" s="1213"/>
      <c r="I314" s="1208" t="s">
        <v>1053</v>
      </c>
      <c r="J314" s="1209"/>
      <c r="K314" s="1213"/>
      <c r="L314" s="1628"/>
      <c r="M314" s="1269"/>
      <c r="N314" s="1625"/>
      <c r="O314" s="1628"/>
      <c r="P314" s="1627" t="s">
        <v>1083</v>
      </c>
      <c r="Q314" s="1625"/>
      <c r="R314" s="1628"/>
      <c r="S314" s="1206"/>
      <c r="T314" s="1625"/>
      <c r="U314" s="1625"/>
      <c r="V314" s="183"/>
    </row>
    <row r="315" spans="1:22" ht="21.75" customHeight="1">
      <c r="A315" s="190" t="s">
        <v>892</v>
      </c>
      <c r="B315" s="178" t="s">
        <v>1054</v>
      </c>
      <c r="C315" s="1209" t="s">
        <v>1055</v>
      </c>
      <c r="D315" s="1209"/>
      <c r="E315" s="1209"/>
      <c r="F315" s="1209"/>
      <c r="G315" s="1209"/>
      <c r="H315" s="1213"/>
      <c r="I315" s="1208" t="s">
        <v>1056</v>
      </c>
      <c r="J315" s="1209"/>
      <c r="K315" s="1213"/>
      <c r="L315" s="1628"/>
      <c r="M315" s="1269"/>
      <c r="N315" s="1625"/>
      <c r="O315" s="1628"/>
      <c r="P315" s="1627" t="s">
        <v>1083</v>
      </c>
      <c r="Q315" s="1625"/>
      <c r="R315" s="1628"/>
      <c r="S315" s="1176" t="s">
        <v>1126</v>
      </c>
      <c r="T315" s="1177"/>
      <c r="U315" s="1177"/>
      <c r="V315" s="528"/>
    </row>
    <row r="316" spans="1:22" ht="21.75" customHeight="1">
      <c r="A316" s="140" t="s">
        <v>1057</v>
      </c>
      <c r="B316" s="178" t="s">
        <v>933</v>
      </c>
      <c r="C316" s="1209" t="s">
        <v>1058</v>
      </c>
      <c r="D316" s="1209"/>
      <c r="E316" s="1209"/>
      <c r="F316" s="1209"/>
      <c r="G316" s="1209"/>
      <c r="H316" s="1213"/>
      <c r="I316" s="1208" t="s">
        <v>1059</v>
      </c>
      <c r="J316" s="1209"/>
      <c r="K316" s="1213"/>
      <c r="L316" s="1628"/>
      <c r="M316" s="1269"/>
      <c r="N316" s="1625"/>
      <c r="O316" s="1628"/>
      <c r="P316" s="1627" t="s">
        <v>1084</v>
      </c>
      <c r="Q316" s="1625"/>
      <c r="R316" s="1628"/>
      <c r="S316" s="1176" t="s">
        <v>561</v>
      </c>
      <c r="T316" s="1177"/>
      <c r="U316" s="1177"/>
      <c r="V316" s="528"/>
    </row>
    <row r="317" spans="1:22" ht="21.75" customHeight="1">
      <c r="A317" s="140" t="s">
        <v>1060</v>
      </c>
      <c r="B317" s="178" t="s">
        <v>1061</v>
      </c>
      <c r="C317" s="1209" t="s">
        <v>1062</v>
      </c>
      <c r="D317" s="1209"/>
      <c r="E317" s="1209"/>
      <c r="F317" s="1209"/>
      <c r="G317" s="1209"/>
      <c r="H317" s="1213"/>
      <c r="I317" s="1208" t="s">
        <v>346</v>
      </c>
      <c r="J317" s="1209"/>
      <c r="K317" s="1213"/>
      <c r="L317" s="1628"/>
      <c r="M317" s="1269"/>
      <c r="N317" s="1625"/>
      <c r="O317" s="1628"/>
      <c r="P317" s="1627" t="s">
        <v>343</v>
      </c>
      <c r="Q317" s="1625"/>
      <c r="R317" s="1628"/>
      <c r="S317" s="1188">
        <v>4.9</v>
      </c>
      <c r="T317" s="1624"/>
      <c r="U317" s="1624"/>
      <c r="V317" s="528" t="s">
        <v>894</v>
      </c>
    </row>
    <row r="318" spans="1:22" ht="21.75" customHeight="1">
      <c r="A318" s="140" t="s">
        <v>344</v>
      </c>
      <c r="B318" s="178" t="s">
        <v>1063</v>
      </c>
      <c r="C318" s="1209" t="s">
        <v>1064</v>
      </c>
      <c r="D318" s="1209"/>
      <c r="E318" s="1209"/>
      <c r="F318" s="1209"/>
      <c r="G318" s="1209"/>
      <c r="H318" s="1213"/>
      <c r="I318" s="1208" t="s">
        <v>347</v>
      </c>
      <c r="J318" s="1209"/>
      <c r="K318" s="1213"/>
      <c r="L318" s="1628"/>
      <c r="M318" s="1269"/>
      <c r="N318" s="1625"/>
      <c r="O318" s="1628"/>
      <c r="P318" s="1627" t="s">
        <v>343</v>
      </c>
      <c r="Q318" s="1625"/>
      <c r="R318" s="1628"/>
      <c r="S318" s="1176" t="s">
        <v>563</v>
      </c>
      <c r="T318" s="1177"/>
      <c r="U318" s="1177"/>
      <c r="V318" s="528"/>
    </row>
    <row r="319" spans="1:22" ht="21.75" customHeight="1">
      <c r="A319" s="191"/>
      <c r="B319" s="180"/>
      <c r="C319" s="1209" t="s">
        <v>1065</v>
      </c>
      <c r="D319" s="1209"/>
      <c r="E319" s="1209"/>
      <c r="F319" s="1209"/>
      <c r="G319" s="1209"/>
      <c r="H319" s="1213"/>
      <c r="I319" s="1208" t="s">
        <v>1066</v>
      </c>
      <c r="J319" s="1209"/>
      <c r="K319" s="1213"/>
      <c r="L319" s="1628"/>
      <c r="M319" s="1269"/>
      <c r="N319" s="1625"/>
      <c r="O319" s="1628"/>
      <c r="P319" s="1627" t="s">
        <v>1067</v>
      </c>
      <c r="Q319" s="1625"/>
      <c r="R319" s="1628"/>
      <c r="S319" s="1206"/>
      <c r="T319" s="1625"/>
      <c r="U319" s="1625"/>
      <c r="V319" s="183"/>
    </row>
    <row r="320" spans="1:22" ht="21.75" customHeight="1">
      <c r="A320" s="1212" t="s">
        <v>1068</v>
      </c>
      <c r="B320" s="1209"/>
      <c r="C320" s="1209"/>
      <c r="D320" s="1209"/>
      <c r="E320" s="1209"/>
      <c r="F320" s="1209"/>
      <c r="G320" s="1209"/>
      <c r="H320" s="1213"/>
      <c r="I320" s="1208" t="s">
        <v>1069</v>
      </c>
      <c r="J320" s="1209"/>
      <c r="K320" s="1213"/>
      <c r="L320" s="1628"/>
      <c r="M320" s="1269"/>
      <c r="N320" s="1625"/>
      <c r="O320" s="1628"/>
      <c r="P320" s="1627" t="s">
        <v>1070</v>
      </c>
      <c r="Q320" s="1625"/>
      <c r="R320" s="1628"/>
      <c r="S320" s="1206"/>
      <c r="T320" s="1625"/>
      <c r="U320" s="1625"/>
      <c r="V320" s="183"/>
    </row>
    <row r="321" spans="1:22" ht="21.75" customHeight="1">
      <c r="A321" s="1291" t="s">
        <v>1187</v>
      </c>
      <c r="B321" s="1292"/>
      <c r="C321" s="1224" t="s">
        <v>1132</v>
      </c>
      <c r="D321" s="1225"/>
      <c r="E321" s="1225"/>
      <c r="F321" s="1225"/>
      <c r="G321" s="1225"/>
      <c r="H321" s="1225"/>
      <c r="I321" s="1208" t="s">
        <v>1066</v>
      </c>
      <c r="J321" s="1209"/>
      <c r="K321" s="1206"/>
      <c r="L321" s="1207"/>
      <c r="M321" s="1312"/>
      <c r="N321" s="1169"/>
      <c r="O321" s="741"/>
      <c r="P321" s="1627" t="s">
        <v>1070</v>
      </c>
      <c r="Q321" s="1625"/>
      <c r="R321" s="1628"/>
      <c r="S321" s="1176"/>
      <c r="T321" s="1177"/>
      <c r="U321" s="1177"/>
      <c r="V321" s="183"/>
    </row>
    <row r="322" spans="1:22" ht="21.75" customHeight="1">
      <c r="A322" s="1293"/>
      <c r="B322" s="1294"/>
      <c r="C322" s="1224" t="s">
        <v>644</v>
      </c>
      <c r="D322" s="1225"/>
      <c r="E322" s="1225"/>
      <c r="F322" s="1225"/>
      <c r="G322" s="1225"/>
      <c r="H322" s="1225"/>
      <c r="I322" s="1208" t="s">
        <v>1071</v>
      </c>
      <c r="J322" s="1209"/>
      <c r="K322" s="1206"/>
      <c r="L322" s="1207"/>
      <c r="M322" s="1312"/>
      <c r="N322" s="1169"/>
      <c r="O322" s="741"/>
      <c r="P322" s="1627" t="s">
        <v>1070</v>
      </c>
      <c r="Q322" s="1625"/>
      <c r="R322" s="1628"/>
      <c r="S322" s="1629"/>
      <c r="T322" s="1630"/>
      <c r="U322" s="1630"/>
      <c r="V322" s="183"/>
    </row>
    <row r="323" spans="1:22" ht="21.75" customHeight="1">
      <c r="A323" s="1295"/>
      <c r="B323" s="1296"/>
      <c r="C323" s="1224" t="s">
        <v>1133</v>
      </c>
      <c r="D323" s="1225"/>
      <c r="E323" s="1225"/>
      <c r="F323" s="1225"/>
      <c r="G323" s="1225"/>
      <c r="H323" s="1225"/>
      <c r="I323" s="1208" t="s">
        <v>1066</v>
      </c>
      <c r="J323" s="1209"/>
      <c r="K323" s="1206"/>
      <c r="L323" s="1207"/>
      <c r="M323" s="1312"/>
      <c r="N323" s="1169"/>
      <c r="O323" s="741"/>
      <c r="P323" s="1627" t="s">
        <v>1070</v>
      </c>
      <c r="Q323" s="1625"/>
      <c r="R323" s="1628"/>
      <c r="S323" s="1176"/>
      <c r="T323" s="1177"/>
      <c r="U323" s="1177"/>
      <c r="V323" s="183"/>
    </row>
    <row r="324" spans="1:22" ht="21.75" customHeight="1">
      <c r="A324" s="1212" t="s">
        <v>697</v>
      </c>
      <c r="B324" s="1209"/>
      <c r="C324" s="1209"/>
      <c r="D324" s="1209"/>
      <c r="E324" s="1209"/>
      <c r="F324" s="1209"/>
      <c r="G324" s="1209"/>
      <c r="H324" s="1213"/>
      <c r="I324" s="1208" t="s">
        <v>348</v>
      </c>
      <c r="J324" s="1209"/>
      <c r="K324" s="1213"/>
      <c r="L324" s="1628"/>
      <c r="M324" s="1269"/>
      <c r="N324" s="1625"/>
      <c r="O324" s="1628"/>
      <c r="P324" s="1627" t="s">
        <v>343</v>
      </c>
      <c r="Q324" s="1625"/>
      <c r="R324" s="1628"/>
      <c r="S324" s="1206"/>
      <c r="T324" s="1625"/>
      <c r="U324" s="1625"/>
      <c r="V324" s="183"/>
    </row>
    <row r="325" spans="1:22" ht="21.75" customHeight="1" thickBot="1">
      <c r="A325" s="1215" t="s">
        <v>1072</v>
      </c>
      <c r="B325" s="1192"/>
      <c r="C325" s="1192"/>
      <c r="D325" s="1192"/>
      <c r="E325" s="1192"/>
      <c r="F325" s="1192"/>
      <c r="G325" s="1192"/>
      <c r="H325" s="1193"/>
      <c r="I325" s="1216" t="s">
        <v>1073</v>
      </c>
      <c r="J325" s="1192"/>
      <c r="K325" s="1193"/>
      <c r="L325" s="917"/>
      <c r="M325" s="1695"/>
      <c r="N325" s="938"/>
      <c r="O325" s="917"/>
      <c r="P325" s="1638" t="s">
        <v>1074</v>
      </c>
      <c r="Q325" s="938"/>
      <c r="R325" s="917"/>
      <c r="S325" s="1217"/>
      <c r="T325" s="938"/>
      <c r="U325" s="938"/>
      <c r="V325" s="192"/>
    </row>
    <row r="326" spans="1:22" s="193" customFormat="1" ht="21.75" customHeight="1" thickBot="1">
      <c r="A326" s="1219" t="s">
        <v>1075</v>
      </c>
      <c r="B326" s="1220"/>
      <c r="C326" s="1220"/>
      <c r="D326" s="1220"/>
      <c r="E326" s="1220"/>
      <c r="F326" s="1531"/>
      <c r="G326" s="170"/>
      <c r="H326" s="171"/>
      <c r="I326" s="1220" t="s">
        <v>679</v>
      </c>
      <c r="J326" s="1220"/>
      <c r="K326" s="530"/>
      <c r="L326" s="524" t="s">
        <v>968</v>
      </c>
      <c r="M326" s="529"/>
      <c r="N326" s="539"/>
      <c r="O326" s="1214" t="s">
        <v>315</v>
      </c>
      <c r="P326" s="1214"/>
      <c r="Q326" s="523"/>
      <c r="R326" s="523"/>
      <c r="S326" s="524" t="s">
        <v>969</v>
      </c>
      <c r="T326" s="171"/>
      <c r="U326" s="171"/>
      <c r="V326" s="407"/>
    </row>
    <row r="327" spans="1:22" ht="21.75" customHeight="1" thickBot="1">
      <c r="A327" s="1219" t="s">
        <v>1076</v>
      </c>
      <c r="B327" s="1126"/>
      <c r="C327" s="1126"/>
      <c r="D327" s="1126"/>
      <c r="E327" s="1126"/>
      <c r="F327" s="1133"/>
      <c r="G327" s="1632"/>
      <c r="H327" s="1633"/>
      <c r="I327" s="1633"/>
      <c r="J327" s="1633"/>
      <c r="K327" s="1633"/>
      <c r="L327" s="1633"/>
      <c r="M327" s="1633"/>
      <c r="N327" s="1633"/>
      <c r="O327" s="1633"/>
      <c r="P327" s="1633"/>
      <c r="Q327" s="1633"/>
      <c r="R327" s="1633"/>
      <c r="S327" s="1633"/>
      <c r="T327" s="1633"/>
      <c r="U327" s="1633"/>
      <c r="V327" s="1634"/>
    </row>
    <row r="328" spans="1:22" ht="21.75" customHeight="1" thickBot="1">
      <c r="A328" s="1180" t="s">
        <v>1077</v>
      </c>
      <c r="B328" s="1151"/>
      <c r="C328" s="1151"/>
      <c r="D328" s="1151"/>
      <c r="E328" s="1151"/>
      <c r="F328" s="1151"/>
      <c r="G328" s="1239" t="str">
        <f>'基本事項記入ｼｰﾄ'!$C$31</f>
        <v>○○　○○　  印</v>
      </c>
      <c r="H328" s="1239"/>
      <c r="I328" s="1239"/>
      <c r="J328" s="1239"/>
      <c r="K328" s="1239"/>
      <c r="L328" s="1239"/>
      <c r="M328" s="1240" t="s">
        <v>858</v>
      </c>
      <c r="N328" s="1240"/>
      <c r="O328" s="1240"/>
      <c r="P328" s="1240"/>
      <c r="Q328" s="1239" t="str">
        <f>'基本事項記入ｼｰﾄ'!$C$32</f>
        <v>○○　○○○　　　印</v>
      </c>
      <c r="R328" s="1153"/>
      <c r="S328" s="1153"/>
      <c r="T328" s="1153"/>
      <c r="U328" s="1153"/>
      <c r="V328" s="1244"/>
    </row>
    <row r="329" spans="1:22" ht="21.75" customHeight="1">
      <c r="A329" s="193"/>
      <c r="B329" s="1189" t="s">
        <v>1078</v>
      </c>
      <c r="C329" s="1189"/>
      <c r="D329" s="1189"/>
      <c r="E329" s="1189"/>
      <c r="F329" s="1189"/>
      <c r="G329" s="1189"/>
      <c r="H329" s="1189"/>
      <c r="I329" s="1189"/>
      <c r="J329" s="1189"/>
      <c r="K329" s="1189"/>
      <c r="L329" s="1189"/>
      <c r="M329" s="1189"/>
      <c r="N329" s="1189"/>
      <c r="O329" s="1189"/>
      <c r="P329" s="1189"/>
      <c r="Q329" s="1189"/>
      <c r="R329" s="1189"/>
      <c r="S329" s="1189"/>
      <c r="T329" s="1189"/>
      <c r="U329" s="1189"/>
      <c r="V329" s="1189"/>
    </row>
    <row r="330" ht="18" customHeight="1"/>
  </sheetData>
  <sheetProtection/>
  <mergeCells count="1884">
    <mergeCell ref="C46:H46"/>
    <mergeCell ref="C47:H47"/>
    <mergeCell ref="I47:J47"/>
    <mergeCell ref="K47:L47"/>
    <mergeCell ref="M47:O47"/>
    <mergeCell ref="P47:R47"/>
    <mergeCell ref="K46:L46"/>
    <mergeCell ref="S47:U47"/>
    <mergeCell ref="C48:H48"/>
    <mergeCell ref="C103:H103"/>
    <mergeCell ref="A100:H100"/>
    <mergeCell ref="I100:J100"/>
    <mergeCell ref="K100:L100"/>
    <mergeCell ref="C95:H95"/>
    <mergeCell ref="I95:J95"/>
    <mergeCell ref="K95:L95"/>
    <mergeCell ref="P102:R102"/>
    <mergeCell ref="A108:F108"/>
    <mergeCell ref="G108:L108"/>
    <mergeCell ref="A155:H155"/>
    <mergeCell ref="C101:H101"/>
    <mergeCell ref="I101:J101"/>
    <mergeCell ref="C102:H102"/>
    <mergeCell ref="I102:J102"/>
    <mergeCell ref="I155:J155"/>
    <mergeCell ref="K155:L155"/>
    <mergeCell ref="C154:H154"/>
    <mergeCell ref="P156:R156"/>
    <mergeCell ref="S156:U156"/>
    <mergeCell ref="C157:H157"/>
    <mergeCell ref="I157:J157"/>
    <mergeCell ref="K157:L157"/>
    <mergeCell ref="M157:O157"/>
    <mergeCell ref="P157:R157"/>
    <mergeCell ref="S157:U157"/>
    <mergeCell ref="K212:L212"/>
    <mergeCell ref="M212:O212"/>
    <mergeCell ref="P212:R212"/>
    <mergeCell ref="S212:U212"/>
    <mergeCell ref="K211:L211"/>
    <mergeCell ref="M211:O211"/>
    <mergeCell ref="P211:R211"/>
    <mergeCell ref="S211:U211"/>
    <mergeCell ref="M267:O267"/>
    <mergeCell ref="P267:R267"/>
    <mergeCell ref="S267:U267"/>
    <mergeCell ref="C268:H268"/>
    <mergeCell ref="K267:L267"/>
    <mergeCell ref="C323:H323"/>
    <mergeCell ref="C277:S277"/>
    <mergeCell ref="A280:E280"/>
    <mergeCell ref="F280:I280"/>
    <mergeCell ref="P321:R321"/>
    <mergeCell ref="C321:H321"/>
    <mergeCell ref="I321:J321"/>
    <mergeCell ref="K321:L321"/>
    <mergeCell ref="A266:B268"/>
    <mergeCell ref="C266:H266"/>
    <mergeCell ref="I266:J266"/>
    <mergeCell ref="C267:H267"/>
    <mergeCell ref="I267:J267"/>
    <mergeCell ref="I270:J270"/>
    <mergeCell ref="I268:J268"/>
    <mergeCell ref="C322:H322"/>
    <mergeCell ref="I322:J322"/>
    <mergeCell ref="K322:L322"/>
    <mergeCell ref="M322:O322"/>
    <mergeCell ref="P322:R322"/>
    <mergeCell ref="S322:U322"/>
    <mergeCell ref="P269:R269"/>
    <mergeCell ref="A273:F273"/>
    <mergeCell ref="G273:L273"/>
    <mergeCell ref="M273:P273"/>
    <mergeCell ref="Q273:V273"/>
    <mergeCell ref="A272:F272"/>
    <mergeCell ref="G272:V272"/>
    <mergeCell ref="P270:R270"/>
    <mergeCell ref="S270:U270"/>
    <mergeCell ref="A270:H270"/>
    <mergeCell ref="A218:F218"/>
    <mergeCell ref="G218:L218"/>
    <mergeCell ref="M218:P218"/>
    <mergeCell ref="Q218:V218"/>
    <mergeCell ref="A163:F163"/>
    <mergeCell ref="G163:L163"/>
    <mergeCell ref="M163:P163"/>
    <mergeCell ref="Q163:V163"/>
    <mergeCell ref="S198:V198"/>
    <mergeCell ref="S200:U200"/>
    <mergeCell ref="M108:P108"/>
    <mergeCell ref="Q108:V108"/>
    <mergeCell ref="A52:F52"/>
    <mergeCell ref="A106:F106"/>
    <mergeCell ref="O106:P106"/>
    <mergeCell ref="P104:R104"/>
    <mergeCell ref="K101:L101"/>
    <mergeCell ref="M101:O101"/>
    <mergeCell ref="P101:R101"/>
    <mergeCell ref="K102:L102"/>
    <mergeCell ref="M53:P53"/>
    <mergeCell ref="Q53:V53"/>
    <mergeCell ref="P62:V62"/>
    <mergeCell ref="K62:L62"/>
    <mergeCell ref="A61:E61"/>
    <mergeCell ref="F61:H61"/>
    <mergeCell ref="I61:J61"/>
    <mergeCell ref="A101:B103"/>
    <mergeCell ref="S255:U255"/>
    <mergeCell ref="S253:V253"/>
    <mergeCell ref="G52:V52"/>
    <mergeCell ref="S143:V143"/>
    <mergeCell ref="S144:U144"/>
    <mergeCell ref="O161:P161"/>
    <mergeCell ref="P159:R159"/>
    <mergeCell ref="A53:F53"/>
    <mergeCell ref="G53:L53"/>
    <mergeCell ref="O216:P216"/>
    <mergeCell ref="P214:R214"/>
    <mergeCell ref="M102:O102"/>
    <mergeCell ref="S199:U199"/>
    <mergeCell ref="S252:U252"/>
    <mergeCell ref="U240:V240"/>
    <mergeCell ref="S238:T238"/>
    <mergeCell ref="U238:V238"/>
    <mergeCell ref="S237:T237"/>
    <mergeCell ref="U237:V237"/>
    <mergeCell ref="U235:V235"/>
    <mergeCell ref="S248:U248"/>
    <mergeCell ref="S244:U244"/>
    <mergeCell ref="S142:U142"/>
    <mergeCell ref="U130:V130"/>
    <mergeCell ref="S128:T128"/>
    <mergeCell ref="U128:V128"/>
    <mergeCell ref="S195:U195"/>
    <mergeCell ref="S196:U196"/>
    <mergeCell ref="S191:U191"/>
    <mergeCell ref="S127:T127"/>
    <mergeCell ref="S90:U90"/>
    <mergeCell ref="S136:U136"/>
    <mergeCell ref="S132:U132"/>
    <mergeCell ref="S129:T129"/>
    <mergeCell ref="U129:V129"/>
    <mergeCell ref="Q120:V120"/>
    <mergeCell ref="P117:V117"/>
    <mergeCell ref="C112:S112"/>
    <mergeCell ref="A115:E115"/>
    <mergeCell ref="S88:V88"/>
    <mergeCell ref="U127:V127"/>
    <mergeCell ref="S126:T126"/>
    <mergeCell ref="S125:T125"/>
    <mergeCell ref="U125:V125"/>
    <mergeCell ref="U126:V126"/>
    <mergeCell ref="S101:U101"/>
    <mergeCell ref="S102:U102"/>
    <mergeCell ref="U123:V123"/>
    <mergeCell ref="P118:U118"/>
    <mergeCell ref="K270:L270"/>
    <mergeCell ref="M270:O270"/>
    <mergeCell ref="A271:F271"/>
    <mergeCell ref="O271:P271"/>
    <mergeCell ref="I271:J271"/>
    <mergeCell ref="S269:U269"/>
    <mergeCell ref="A269:H269"/>
    <mergeCell ref="I269:J269"/>
    <mergeCell ref="K269:L269"/>
    <mergeCell ref="M269:O269"/>
    <mergeCell ref="K268:L268"/>
    <mergeCell ref="M268:O268"/>
    <mergeCell ref="P268:R268"/>
    <mergeCell ref="S268:U268"/>
    <mergeCell ref="P264:R264"/>
    <mergeCell ref="S264:U264"/>
    <mergeCell ref="P265:R265"/>
    <mergeCell ref="S265:U265"/>
    <mergeCell ref="P266:R266"/>
    <mergeCell ref="S266:U266"/>
    <mergeCell ref="A265:H265"/>
    <mergeCell ref="I265:J265"/>
    <mergeCell ref="K265:L265"/>
    <mergeCell ref="M265:O265"/>
    <mergeCell ref="K266:L266"/>
    <mergeCell ref="M266:O266"/>
    <mergeCell ref="I263:J263"/>
    <mergeCell ref="K263:L263"/>
    <mergeCell ref="M263:O263"/>
    <mergeCell ref="C264:H264"/>
    <mergeCell ref="I264:J264"/>
    <mergeCell ref="K264:L264"/>
    <mergeCell ref="M264:O264"/>
    <mergeCell ref="C263:H263"/>
    <mergeCell ref="P260:R260"/>
    <mergeCell ref="P261:R261"/>
    <mergeCell ref="P263:R263"/>
    <mergeCell ref="P262:R262"/>
    <mergeCell ref="C261:H261"/>
    <mergeCell ref="I261:J261"/>
    <mergeCell ref="K261:L261"/>
    <mergeCell ref="M261:O261"/>
    <mergeCell ref="C262:H262"/>
    <mergeCell ref="I262:J262"/>
    <mergeCell ref="K262:L262"/>
    <mergeCell ref="M262:O262"/>
    <mergeCell ref="C260:H260"/>
    <mergeCell ref="I260:J260"/>
    <mergeCell ref="K260:L260"/>
    <mergeCell ref="M260:O260"/>
    <mergeCell ref="P259:R259"/>
    <mergeCell ref="S259:U259"/>
    <mergeCell ref="C258:H258"/>
    <mergeCell ref="I258:J258"/>
    <mergeCell ref="C259:H259"/>
    <mergeCell ref="I259:J259"/>
    <mergeCell ref="K259:L259"/>
    <mergeCell ref="M259:O259"/>
    <mergeCell ref="K258:L258"/>
    <mergeCell ref="M258:O258"/>
    <mergeCell ref="P256:R256"/>
    <mergeCell ref="S256:U256"/>
    <mergeCell ref="P257:R257"/>
    <mergeCell ref="S257:U257"/>
    <mergeCell ref="P258:R258"/>
    <mergeCell ref="S258:U258"/>
    <mergeCell ref="A257:H257"/>
    <mergeCell ref="I257:J257"/>
    <mergeCell ref="K257:L257"/>
    <mergeCell ref="M257:O257"/>
    <mergeCell ref="A256:H256"/>
    <mergeCell ref="I256:J256"/>
    <mergeCell ref="K256:L256"/>
    <mergeCell ref="M256:O256"/>
    <mergeCell ref="A252:B252"/>
    <mergeCell ref="A254:H254"/>
    <mergeCell ref="I254:J254"/>
    <mergeCell ref="K254:L254"/>
    <mergeCell ref="M254:O254"/>
    <mergeCell ref="A255:H255"/>
    <mergeCell ref="I255:J255"/>
    <mergeCell ref="K255:L255"/>
    <mergeCell ref="M255:O255"/>
    <mergeCell ref="C252:D252"/>
    <mergeCell ref="P254:R254"/>
    <mergeCell ref="P255:R255"/>
    <mergeCell ref="P253:R253"/>
    <mergeCell ref="A253:H253"/>
    <mergeCell ref="I253:J253"/>
    <mergeCell ref="K253:L253"/>
    <mergeCell ref="M253:O253"/>
    <mergeCell ref="G252:H252"/>
    <mergeCell ref="M252:O252"/>
    <mergeCell ref="M250:O250"/>
    <mergeCell ref="P250:R250"/>
    <mergeCell ref="S250:U250"/>
    <mergeCell ref="S251:U251"/>
    <mergeCell ref="P252:R252"/>
    <mergeCell ref="K252:L252"/>
    <mergeCell ref="A251:B251"/>
    <mergeCell ref="C251:D251"/>
    <mergeCell ref="G251:H251"/>
    <mergeCell ref="K251:L251"/>
    <mergeCell ref="M251:O251"/>
    <mergeCell ref="P251:R251"/>
    <mergeCell ref="A250:B250"/>
    <mergeCell ref="C250:D250"/>
    <mergeCell ref="G250:H250"/>
    <mergeCell ref="K250:L250"/>
    <mergeCell ref="M248:O248"/>
    <mergeCell ref="P248:R248"/>
    <mergeCell ref="A249:B249"/>
    <mergeCell ref="C249:D249"/>
    <mergeCell ref="G249:H249"/>
    <mergeCell ref="K249:L249"/>
    <mergeCell ref="M249:O249"/>
    <mergeCell ref="P249:R249"/>
    <mergeCell ref="S249:U249"/>
    <mergeCell ref="A248:B248"/>
    <mergeCell ref="C248:D248"/>
    <mergeCell ref="G248:H248"/>
    <mergeCell ref="K248:L248"/>
    <mergeCell ref="M246:O246"/>
    <mergeCell ref="P246:R246"/>
    <mergeCell ref="S246:U246"/>
    <mergeCell ref="A247:B247"/>
    <mergeCell ref="C247:D247"/>
    <mergeCell ref="G247:H247"/>
    <mergeCell ref="K247:L247"/>
    <mergeCell ref="M247:O247"/>
    <mergeCell ref="P247:R247"/>
    <mergeCell ref="S247:U247"/>
    <mergeCell ref="A246:B246"/>
    <mergeCell ref="C246:D246"/>
    <mergeCell ref="G246:H246"/>
    <mergeCell ref="K246:L246"/>
    <mergeCell ref="M244:O244"/>
    <mergeCell ref="P244:R244"/>
    <mergeCell ref="A245:B245"/>
    <mergeCell ref="C245:D245"/>
    <mergeCell ref="G245:H245"/>
    <mergeCell ref="K245:L245"/>
    <mergeCell ref="M245:O245"/>
    <mergeCell ref="P245:R245"/>
    <mergeCell ref="S245:U245"/>
    <mergeCell ref="A244:B244"/>
    <mergeCell ref="C244:D244"/>
    <mergeCell ref="G244:H244"/>
    <mergeCell ref="K244:L244"/>
    <mergeCell ref="M242:O242"/>
    <mergeCell ref="P242:R242"/>
    <mergeCell ref="S242:U242"/>
    <mergeCell ref="A243:B243"/>
    <mergeCell ref="C243:D243"/>
    <mergeCell ref="G243:H243"/>
    <mergeCell ref="K243:L243"/>
    <mergeCell ref="M243:O243"/>
    <mergeCell ref="P243:R243"/>
    <mergeCell ref="S243:U243"/>
    <mergeCell ref="A242:B242"/>
    <mergeCell ref="C242:D242"/>
    <mergeCell ref="G242:H242"/>
    <mergeCell ref="K242:L242"/>
    <mergeCell ref="A241:B241"/>
    <mergeCell ref="C241:F241"/>
    <mergeCell ref="G241:J241"/>
    <mergeCell ref="K241:L241"/>
    <mergeCell ref="P241:R241"/>
    <mergeCell ref="S241:V241"/>
    <mergeCell ref="S239:T239"/>
    <mergeCell ref="U239:V239"/>
    <mergeCell ref="A240:B240"/>
    <mergeCell ref="C240:D240"/>
    <mergeCell ref="E240:F240"/>
    <mergeCell ref="G240:J240"/>
    <mergeCell ref="M240:N240"/>
    <mergeCell ref="O240:P240"/>
    <mergeCell ref="Q240:R240"/>
    <mergeCell ref="S240:T240"/>
    <mergeCell ref="A239:B239"/>
    <mergeCell ref="C239:D239"/>
    <mergeCell ref="E239:F239"/>
    <mergeCell ref="G239:H239"/>
    <mergeCell ref="I239:J239"/>
    <mergeCell ref="M239:N239"/>
    <mergeCell ref="O239:P239"/>
    <mergeCell ref="Q239:R239"/>
    <mergeCell ref="A238:B238"/>
    <mergeCell ref="C238:D238"/>
    <mergeCell ref="E238:F238"/>
    <mergeCell ref="G238:H238"/>
    <mergeCell ref="I238:J238"/>
    <mergeCell ref="M238:N238"/>
    <mergeCell ref="O238:P238"/>
    <mergeCell ref="Q238:R238"/>
    <mergeCell ref="I237:J237"/>
    <mergeCell ref="M237:N237"/>
    <mergeCell ref="O237:P237"/>
    <mergeCell ref="Q237:R237"/>
    <mergeCell ref="A237:B237"/>
    <mergeCell ref="C237:D237"/>
    <mergeCell ref="E237:F237"/>
    <mergeCell ref="G237:H237"/>
    <mergeCell ref="A236:B236"/>
    <mergeCell ref="E236:F236"/>
    <mergeCell ref="G236:H236"/>
    <mergeCell ref="I236:J236"/>
    <mergeCell ref="M236:N236"/>
    <mergeCell ref="O236:P236"/>
    <mergeCell ref="Q236:R236"/>
    <mergeCell ref="S236:T236"/>
    <mergeCell ref="M235:N235"/>
    <mergeCell ref="O235:P235"/>
    <mergeCell ref="Q235:R235"/>
    <mergeCell ref="S235:T235"/>
    <mergeCell ref="A235:B235"/>
    <mergeCell ref="E235:F235"/>
    <mergeCell ref="G235:H235"/>
    <mergeCell ref="I235:J235"/>
    <mergeCell ref="M234:N234"/>
    <mergeCell ref="O234:P234"/>
    <mergeCell ref="Q234:R234"/>
    <mergeCell ref="S234:T234"/>
    <mergeCell ref="A234:B234"/>
    <mergeCell ref="E234:F234"/>
    <mergeCell ref="G234:H234"/>
    <mergeCell ref="I234:J234"/>
    <mergeCell ref="M233:N233"/>
    <mergeCell ref="O233:P233"/>
    <mergeCell ref="Q233:R233"/>
    <mergeCell ref="S233:T233"/>
    <mergeCell ref="A233:B233"/>
    <mergeCell ref="E233:F233"/>
    <mergeCell ref="G233:H233"/>
    <mergeCell ref="I233:J233"/>
    <mergeCell ref="A231:K231"/>
    <mergeCell ref="L231:V231"/>
    <mergeCell ref="A232:B232"/>
    <mergeCell ref="C232:D232"/>
    <mergeCell ref="E232:F232"/>
    <mergeCell ref="G232:H232"/>
    <mergeCell ref="I232:J232"/>
    <mergeCell ref="M232:N232"/>
    <mergeCell ref="O232:P232"/>
    <mergeCell ref="Q232:R232"/>
    <mergeCell ref="A230:E230"/>
    <mergeCell ref="F230:J230"/>
    <mergeCell ref="K230:P230"/>
    <mergeCell ref="Q230:V230"/>
    <mergeCell ref="A229:E229"/>
    <mergeCell ref="F229:N229"/>
    <mergeCell ref="O229:Q229"/>
    <mergeCell ref="R229:V229"/>
    <mergeCell ref="A227:E227"/>
    <mergeCell ref="I227:J227"/>
    <mergeCell ref="P227:V227"/>
    <mergeCell ref="A228:E228"/>
    <mergeCell ref="F228:I228"/>
    <mergeCell ref="K228:O228"/>
    <mergeCell ref="P228:U228"/>
    <mergeCell ref="K227:L227"/>
    <mergeCell ref="P213:R213"/>
    <mergeCell ref="A217:F217"/>
    <mergeCell ref="G217:V217"/>
    <mergeCell ref="P215:R215"/>
    <mergeCell ref="S215:U215"/>
    <mergeCell ref="A215:H215"/>
    <mergeCell ref="I215:J215"/>
    <mergeCell ref="K215:L215"/>
    <mergeCell ref="M215:O215"/>
    <mergeCell ref="A216:F216"/>
    <mergeCell ref="K214:L214"/>
    <mergeCell ref="M214:O214"/>
    <mergeCell ref="K213:L213"/>
    <mergeCell ref="M213:O213"/>
    <mergeCell ref="I213:J213"/>
    <mergeCell ref="A214:H214"/>
    <mergeCell ref="I214:J214"/>
    <mergeCell ref="A211:B213"/>
    <mergeCell ref="C211:H211"/>
    <mergeCell ref="I211:J211"/>
    <mergeCell ref="C212:H212"/>
    <mergeCell ref="I212:J212"/>
    <mergeCell ref="C213:H213"/>
    <mergeCell ref="P209:R209"/>
    <mergeCell ref="S209:U209"/>
    <mergeCell ref="P210:R210"/>
    <mergeCell ref="S210:U210"/>
    <mergeCell ref="A210:H210"/>
    <mergeCell ref="I210:J210"/>
    <mergeCell ref="K210:L210"/>
    <mergeCell ref="M210:O210"/>
    <mergeCell ref="I208:J208"/>
    <mergeCell ref="K208:L208"/>
    <mergeCell ref="M208:O208"/>
    <mergeCell ref="C209:H209"/>
    <mergeCell ref="I209:J209"/>
    <mergeCell ref="K209:L209"/>
    <mergeCell ref="M209:O209"/>
    <mergeCell ref="C208:H208"/>
    <mergeCell ref="P205:R205"/>
    <mergeCell ref="P206:R206"/>
    <mergeCell ref="P208:R208"/>
    <mergeCell ref="P207:R207"/>
    <mergeCell ref="C206:H206"/>
    <mergeCell ref="I206:J206"/>
    <mergeCell ref="K206:L206"/>
    <mergeCell ref="M206:O206"/>
    <mergeCell ref="C207:H207"/>
    <mergeCell ref="I207:J207"/>
    <mergeCell ref="K207:L207"/>
    <mergeCell ref="M207:O207"/>
    <mergeCell ref="C205:H205"/>
    <mergeCell ref="I205:J205"/>
    <mergeCell ref="K205:L205"/>
    <mergeCell ref="M205:O205"/>
    <mergeCell ref="P204:R204"/>
    <mergeCell ref="S204:U204"/>
    <mergeCell ref="C203:H203"/>
    <mergeCell ref="I203:J203"/>
    <mergeCell ref="C204:H204"/>
    <mergeCell ref="I204:J204"/>
    <mergeCell ref="K204:L204"/>
    <mergeCell ref="M204:O204"/>
    <mergeCell ref="K203:L203"/>
    <mergeCell ref="M203:O203"/>
    <mergeCell ref="P201:R201"/>
    <mergeCell ref="S201:U201"/>
    <mergeCell ref="P202:R202"/>
    <mergeCell ref="S202:U202"/>
    <mergeCell ref="P203:R203"/>
    <mergeCell ref="S203:U203"/>
    <mergeCell ref="A202:H202"/>
    <mergeCell ref="I202:J202"/>
    <mergeCell ref="K202:L202"/>
    <mergeCell ref="M202:O202"/>
    <mergeCell ref="A201:H201"/>
    <mergeCell ref="I201:J201"/>
    <mergeCell ref="K201:L201"/>
    <mergeCell ref="M201:O201"/>
    <mergeCell ref="K199:L199"/>
    <mergeCell ref="M199:O199"/>
    <mergeCell ref="A200:H200"/>
    <mergeCell ref="I200:J200"/>
    <mergeCell ref="K200:L200"/>
    <mergeCell ref="M200:O200"/>
    <mergeCell ref="P199:R199"/>
    <mergeCell ref="P200:R200"/>
    <mergeCell ref="S197:U197"/>
    <mergeCell ref="A198:H198"/>
    <mergeCell ref="I198:J198"/>
    <mergeCell ref="K198:L198"/>
    <mergeCell ref="M198:O198"/>
    <mergeCell ref="P198:R198"/>
    <mergeCell ref="A199:H199"/>
    <mergeCell ref="I199:J199"/>
    <mergeCell ref="A197:B197"/>
    <mergeCell ref="C197:D197"/>
    <mergeCell ref="G197:H197"/>
    <mergeCell ref="M197:O197"/>
    <mergeCell ref="M195:O195"/>
    <mergeCell ref="P195:R195"/>
    <mergeCell ref="G195:H195"/>
    <mergeCell ref="K195:L195"/>
    <mergeCell ref="P197:R197"/>
    <mergeCell ref="K197:L197"/>
    <mergeCell ref="A196:B196"/>
    <mergeCell ref="C196:D196"/>
    <mergeCell ref="G196:H196"/>
    <mergeCell ref="K196:L196"/>
    <mergeCell ref="M196:O196"/>
    <mergeCell ref="P196:R196"/>
    <mergeCell ref="A195:B195"/>
    <mergeCell ref="C195:D195"/>
    <mergeCell ref="S193:U193"/>
    <mergeCell ref="A194:B194"/>
    <mergeCell ref="C194:D194"/>
    <mergeCell ref="G194:H194"/>
    <mergeCell ref="K194:L194"/>
    <mergeCell ref="M194:O194"/>
    <mergeCell ref="P194:R194"/>
    <mergeCell ref="S194:U194"/>
    <mergeCell ref="A193:B193"/>
    <mergeCell ref="C193:D193"/>
    <mergeCell ref="G193:H193"/>
    <mergeCell ref="K193:L193"/>
    <mergeCell ref="M191:O191"/>
    <mergeCell ref="P191:R191"/>
    <mergeCell ref="G191:H191"/>
    <mergeCell ref="K191:L191"/>
    <mergeCell ref="M193:O193"/>
    <mergeCell ref="P193:R193"/>
    <mergeCell ref="A192:B192"/>
    <mergeCell ref="C192:D192"/>
    <mergeCell ref="G192:H192"/>
    <mergeCell ref="K192:L192"/>
    <mergeCell ref="M192:O192"/>
    <mergeCell ref="P192:R192"/>
    <mergeCell ref="S192:U192"/>
    <mergeCell ref="A191:B191"/>
    <mergeCell ref="C191:D191"/>
    <mergeCell ref="S189:U189"/>
    <mergeCell ref="A190:B190"/>
    <mergeCell ref="C190:D190"/>
    <mergeCell ref="G190:H190"/>
    <mergeCell ref="K190:L190"/>
    <mergeCell ref="M190:O190"/>
    <mergeCell ref="P190:R190"/>
    <mergeCell ref="S190:U190"/>
    <mergeCell ref="A189:B189"/>
    <mergeCell ref="C189:D189"/>
    <mergeCell ref="G189:H189"/>
    <mergeCell ref="K189:L189"/>
    <mergeCell ref="M187:O187"/>
    <mergeCell ref="P187:R187"/>
    <mergeCell ref="G187:H187"/>
    <mergeCell ref="K187:L187"/>
    <mergeCell ref="M189:O189"/>
    <mergeCell ref="P189:R189"/>
    <mergeCell ref="S187:U187"/>
    <mergeCell ref="A188:B188"/>
    <mergeCell ref="C188:D188"/>
    <mergeCell ref="G188:H188"/>
    <mergeCell ref="K188:L188"/>
    <mergeCell ref="M188:O188"/>
    <mergeCell ref="P188:R188"/>
    <mergeCell ref="S188:U188"/>
    <mergeCell ref="A187:B187"/>
    <mergeCell ref="C187:D187"/>
    <mergeCell ref="U185:V185"/>
    <mergeCell ref="A186:B186"/>
    <mergeCell ref="C186:F186"/>
    <mergeCell ref="G186:J186"/>
    <mergeCell ref="K186:L186"/>
    <mergeCell ref="P186:R186"/>
    <mergeCell ref="S186:V186"/>
    <mergeCell ref="S184:T184"/>
    <mergeCell ref="U184:V184"/>
    <mergeCell ref="A185:B185"/>
    <mergeCell ref="C185:D185"/>
    <mergeCell ref="E185:F185"/>
    <mergeCell ref="G185:J185"/>
    <mergeCell ref="M185:N185"/>
    <mergeCell ref="O185:P185"/>
    <mergeCell ref="Q185:R185"/>
    <mergeCell ref="S185:T185"/>
    <mergeCell ref="S183:T183"/>
    <mergeCell ref="U183:V183"/>
    <mergeCell ref="A184:B184"/>
    <mergeCell ref="C184:D184"/>
    <mergeCell ref="E184:F184"/>
    <mergeCell ref="G184:H184"/>
    <mergeCell ref="I184:J184"/>
    <mergeCell ref="M184:N184"/>
    <mergeCell ref="O184:P184"/>
    <mergeCell ref="Q184:R184"/>
    <mergeCell ref="S182:T182"/>
    <mergeCell ref="U182:V182"/>
    <mergeCell ref="A183:B183"/>
    <mergeCell ref="C183:D183"/>
    <mergeCell ref="E183:F183"/>
    <mergeCell ref="G183:H183"/>
    <mergeCell ref="I183:J183"/>
    <mergeCell ref="M183:N183"/>
    <mergeCell ref="O183:P183"/>
    <mergeCell ref="Q183:R183"/>
    <mergeCell ref="I182:J182"/>
    <mergeCell ref="M182:N182"/>
    <mergeCell ref="O182:P182"/>
    <mergeCell ref="Q182:R182"/>
    <mergeCell ref="A182:B182"/>
    <mergeCell ref="C182:D182"/>
    <mergeCell ref="E182:F182"/>
    <mergeCell ref="G182:H182"/>
    <mergeCell ref="U180:V180"/>
    <mergeCell ref="A181:B181"/>
    <mergeCell ref="E181:F181"/>
    <mergeCell ref="G181:H181"/>
    <mergeCell ref="I181:J181"/>
    <mergeCell ref="M181:N181"/>
    <mergeCell ref="O181:P181"/>
    <mergeCell ref="Q181:R181"/>
    <mergeCell ref="S181:T181"/>
    <mergeCell ref="U181:V181"/>
    <mergeCell ref="M180:N180"/>
    <mergeCell ref="O180:P180"/>
    <mergeCell ref="Q180:R180"/>
    <mergeCell ref="S180:T180"/>
    <mergeCell ref="A180:B180"/>
    <mergeCell ref="E180:F180"/>
    <mergeCell ref="G180:H180"/>
    <mergeCell ref="I180:J180"/>
    <mergeCell ref="U178:V178"/>
    <mergeCell ref="A179:B179"/>
    <mergeCell ref="E179:F179"/>
    <mergeCell ref="G179:H179"/>
    <mergeCell ref="I179:J179"/>
    <mergeCell ref="M179:N179"/>
    <mergeCell ref="O179:P179"/>
    <mergeCell ref="Q179:R179"/>
    <mergeCell ref="S179:T179"/>
    <mergeCell ref="U179:V179"/>
    <mergeCell ref="S177:T177"/>
    <mergeCell ref="U177:V177"/>
    <mergeCell ref="A178:B178"/>
    <mergeCell ref="E178:F178"/>
    <mergeCell ref="G178:H178"/>
    <mergeCell ref="I178:J178"/>
    <mergeCell ref="M178:N178"/>
    <mergeCell ref="O178:P178"/>
    <mergeCell ref="Q178:R178"/>
    <mergeCell ref="S178:T178"/>
    <mergeCell ref="A176:K176"/>
    <mergeCell ref="L176:V176"/>
    <mergeCell ref="A177:B177"/>
    <mergeCell ref="C177:D177"/>
    <mergeCell ref="E177:F177"/>
    <mergeCell ref="G177:H177"/>
    <mergeCell ref="I177:J177"/>
    <mergeCell ref="M177:N177"/>
    <mergeCell ref="O177:P177"/>
    <mergeCell ref="Q177:R177"/>
    <mergeCell ref="A175:E175"/>
    <mergeCell ref="F175:J175"/>
    <mergeCell ref="K175:P175"/>
    <mergeCell ref="Q175:V175"/>
    <mergeCell ref="A174:E174"/>
    <mergeCell ref="F174:N174"/>
    <mergeCell ref="O174:Q174"/>
    <mergeCell ref="R174:V174"/>
    <mergeCell ref="A172:E172"/>
    <mergeCell ref="I172:J172"/>
    <mergeCell ref="P172:V172"/>
    <mergeCell ref="A173:E173"/>
    <mergeCell ref="F173:I173"/>
    <mergeCell ref="K173:O173"/>
    <mergeCell ref="P173:U173"/>
    <mergeCell ref="K172:L172"/>
    <mergeCell ref="A162:F162"/>
    <mergeCell ref="G162:V162"/>
    <mergeCell ref="P160:R160"/>
    <mergeCell ref="S160:U160"/>
    <mergeCell ref="A160:H160"/>
    <mergeCell ref="I160:J160"/>
    <mergeCell ref="K160:L160"/>
    <mergeCell ref="M160:O160"/>
    <mergeCell ref="A161:F161"/>
    <mergeCell ref="I161:J161"/>
    <mergeCell ref="S159:U159"/>
    <mergeCell ref="I158:J158"/>
    <mergeCell ref="A159:H159"/>
    <mergeCell ref="I159:J159"/>
    <mergeCell ref="K159:L159"/>
    <mergeCell ref="M159:O159"/>
    <mergeCell ref="K158:L158"/>
    <mergeCell ref="M158:O158"/>
    <mergeCell ref="P158:R158"/>
    <mergeCell ref="S158:U158"/>
    <mergeCell ref="P154:R154"/>
    <mergeCell ref="S154:U154"/>
    <mergeCell ref="P155:R155"/>
    <mergeCell ref="S155:U155"/>
    <mergeCell ref="M155:O155"/>
    <mergeCell ref="A156:B158"/>
    <mergeCell ref="C156:H156"/>
    <mergeCell ref="I156:J156"/>
    <mergeCell ref="K156:L156"/>
    <mergeCell ref="M156:O156"/>
    <mergeCell ref="C158:H158"/>
    <mergeCell ref="I154:J154"/>
    <mergeCell ref="K154:L154"/>
    <mergeCell ref="M154:O154"/>
    <mergeCell ref="C153:H153"/>
    <mergeCell ref="I153:J153"/>
    <mergeCell ref="K153:L153"/>
    <mergeCell ref="M153:O153"/>
    <mergeCell ref="P150:R150"/>
    <mergeCell ref="P151:R151"/>
    <mergeCell ref="P153:R153"/>
    <mergeCell ref="P152:R152"/>
    <mergeCell ref="C151:H151"/>
    <mergeCell ref="I151:J151"/>
    <mergeCell ref="K151:L151"/>
    <mergeCell ref="M151:O151"/>
    <mergeCell ref="C152:H152"/>
    <mergeCell ref="I152:J152"/>
    <mergeCell ref="K152:L152"/>
    <mergeCell ref="M152:O152"/>
    <mergeCell ref="C150:H150"/>
    <mergeCell ref="I150:J150"/>
    <mergeCell ref="K150:L150"/>
    <mergeCell ref="M150:O150"/>
    <mergeCell ref="P149:R149"/>
    <mergeCell ref="S149:U149"/>
    <mergeCell ref="C148:H148"/>
    <mergeCell ref="I148:J148"/>
    <mergeCell ref="C149:H149"/>
    <mergeCell ref="I149:J149"/>
    <mergeCell ref="K149:L149"/>
    <mergeCell ref="M149:O149"/>
    <mergeCell ref="K148:L148"/>
    <mergeCell ref="M148:O148"/>
    <mergeCell ref="P146:R146"/>
    <mergeCell ref="S146:U146"/>
    <mergeCell ref="P147:R147"/>
    <mergeCell ref="S147:U147"/>
    <mergeCell ref="P148:R148"/>
    <mergeCell ref="S148:U148"/>
    <mergeCell ref="A147:H147"/>
    <mergeCell ref="I147:J147"/>
    <mergeCell ref="K147:L147"/>
    <mergeCell ref="M147:O147"/>
    <mergeCell ref="A146:H146"/>
    <mergeCell ref="I146:J146"/>
    <mergeCell ref="K146:L146"/>
    <mergeCell ref="M146:O146"/>
    <mergeCell ref="P145:R145"/>
    <mergeCell ref="S145:U145"/>
    <mergeCell ref="A144:H144"/>
    <mergeCell ref="I144:J144"/>
    <mergeCell ref="K144:L144"/>
    <mergeCell ref="M144:O144"/>
    <mergeCell ref="A145:H145"/>
    <mergeCell ref="I145:J145"/>
    <mergeCell ref="K145:L145"/>
    <mergeCell ref="M145:O145"/>
    <mergeCell ref="P142:R142"/>
    <mergeCell ref="K142:L142"/>
    <mergeCell ref="P144:R144"/>
    <mergeCell ref="P143:R143"/>
    <mergeCell ref="A143:H143"/>
    <mergeCell ref="I143:J143"/>
    <mergeCell ref="K143:L143"/>
    <mergeCell ref="M143:O143"/>
    <mergeCell ref="A142:B142"/>
    <mergeCell ref="C142:D142"/>
    <mergeCell ref="G142:H142"/>
    <mergeCell ref="M140:O140"/>
    <mergeCell ref="C140:D140"/>
    <mergeCell ref="G140:H140"/>
    <mergeCell ref="K140:L140"/>
    <mergeCell ref="M142:O142"/>
    <mergeCell ref="P140:R140"/>
    <mergeCell ref="S140:U140"/>
    <mergeCell ref="A141:B141"/>
    <mergeCell ref="C141:D141"/>
    <mergeCell ref="G141:H141"/>
    <mergeCell ref="K141:L141"/>
    <mergeCell ref="M141:O141"/>
    <mergeCell ref="P141:R141"/>
    <mergeCell ref="S141:U141"/>
    <mergeCell ref="A140:B140"/>
    <mergeCell ref="M138:O138"/>
    <mergeCell ref="P138:R138"/>
    <mergeCell ref="S138:U138"/>
    <mergeCell ref="A139:B139"/>
    <mergeCell ref="C139:D139"/>
    <mergeCell ref="G139:H139"/>
    <mergeCell ref="K139:L139"/>
    <mergeCell ref="M139:O139"/>
    <mergeCell ref="P139:R139"/>
    <mergeCell ref="S139:U139"/>
    <mergeCell ref="A138:B138"/>
    <mergeCell ref="C138:D138"/>
    <mergeCell ref="G138:H138"/>
    <mergeCell ref="K138:L138"/>
    <mergeCell ref="M136:O136"/>
    <mergeCell ref="P136:R136"/>
    <mergeCell ref="A137:B137"/>
    <mergeCell ref="C137:D137"/>
    <mergeCell ref="G137:H137"/>
    <mergeCell ref="K137:L137"/>
    <mergeCell ref="M137:O137"/>
    <mergeCell ref="P137:R137"/>
    <mergeCell ref="S137:U137"/>
    <mergeCell ref="A136:B136"/>
    <mergeCell ref="C136:D136"/>
    <mergeCell ref="G136:H136"/>
    <mergeCell ref="K136:L136"/>
    <mergeCell ref="M134:O134"/>
    <mergeCell ref="P134:R134"/>
    <mergeCell ref="S134:U134"/>
    <mergeCell ref="A135:B135"/>
    <mergeCell ref="C135:D135"/>
    <mergeCell ref="G135:H135"/>
    <mergeCell ref="K135:L135"/>
    <mergeCell ref="M135:O135"/>
    <mergeCell ref="P135:R135"/>
    <mergeCell ref="S135:U135"/>
    <mergeCell ref="A134:B134"/>
    <mergeCell ref="C134:D134"/>
    <mergeCell ref="G134:H134"/>
    <mergeCell ref="K134:L134"/>
    <mergeCell ref="M132:O132"/>
    <mergeCell ref="P132:R132"/>
    <mergeCell ref="A133:B133"/>
    <mergeCell ref="C133:D133"/>
    <mergeCell ref="G133:H133"/>
    <mergeCell ref="K133:L133"/>
    <mergeCell ref="M133:O133"/>
    <mergeCell ref="P133:R133"/>
    <mergeCell ref="S133:U133"/>
    <mergeCell ref="A132:B132"/>
    <mergeCell ref="C132:D132"/>
    <mergeCell ref="G132:H132"/>
    <mergeCell ref="K132:L132"/>
    <mergeCell ref="A131:B131"/>
    <mergeCell ref="C131:F131"/>
    <mergeCell ref="G131:J131"/>
    <mergeCell ref="K131:L131"/>
    <mergeCell ref="P131:R131"/>
    <mergeCell ref="S131:V131"/>
    <mergeCell ref="A130:B130"/>
    <mergeCell ref="C130:D130"/>
    <mergeCell ref="E130:F130"/>
    <mergeCell ref="G130:J130"/>
    <mergeCell ref="M130:N130"/>
    <mergeCell ref="O130:P130"/>
    <mergeCell ref="Q130:R130"/>
    <mergeCell ref="S130:T130"/>
    <mergeCell ref="A129:B129"/>
    <mergeCell ref="C129:D129"/>
    <mergeCell ref="E129:F129"/>
    <mergeCell ref="G129:H129"/>
    <mergeCell ref="I129:J129"/>
    <mergeCell ref="M129:N129"/>
    <mergeCell ref="O129:P129"/>
    <mergeCell ref="Q129:R129"/>
    <mergeCell ref="I127:J127"/>
    <mergeCell ref="M127:N127"/>
    <mergeCell ref="A128:B128"/>
    <mergeCell ref="C128:D128"/>
    <mergeCell ref="E128:F128"/>
    <mergeCell ref="G128:H128"/>
    <mergeCell ref="I128:J128"/>
    <mergeCell ref="M128:N128"/>
    <mergeCell ref="Q128:R128"/>
    <mergeCell ref="O127:P127"/>
    <mergeCell ref="Q127:R127"/>
    <mergeCell ref="Q125:R125"/>
    <mergeCell ref="M126:N126"/>
    <mergeCell ref="Q126:R126"/>
    <mergeCell ref="M125:N125"/>
    <mergeCell ref="I125:J125"/>
    <mergeCell ref="A126:B126"/>
    <mergeCell ref="E126:F126"/>
    <mergeCell ref="G126:H126"/>
    <mergeCell ref="I126:J126"/>
    <mergeCell ref="O128:P128"/>
    <mergeCell ref="A127:B127"/>
    <mergeCell ref="C127:D127"/>
    <mergeCell ref="E127:F127"/>
    <mergeCell ref="G127:H127"/>
    <mergeCell ref="A124:B124"/>
    <mergeCell ref="E124:F124"/>
    <mergeCell ref="G124:H124"/>
    <mergeCell ref="I124:J124"/>
    <mergeCell ref="M124:N124"/>
    <mergeCell ref="O126:P126"/>
    <mergeCell ref="O125:P125"/>
    <mergeCell ref="A125:B125"/>
    <mergeCell ref="E125:F125"/>
    <mergeCell ref="G125:H125"/>
    <mergeCell ref="O123:P123"/>
    <mergeCell ref="Q123:R123"/>
    <mergeCell ref="S123:T123"/>
    <mergeCell ref="A123:B123"/>
    <mergeCell ref="E123:F123"/>
    <mergeCell ref="G123:H123"/>
    <mergeCell ref="I123:J123"/>
    <mergeCell ref="M123:N123"/>
    <mergeCell ref="C122:D122"/>
    <mergeCell ref="E122:F122"/>
    <mergeCell ref="G122:H122"/>
    <mergeCell ref="I122:J122"/>
    <mergeCell ref="Q124:R124"/>
    <mergeCell ref="U124:V124"/>
    <mergeCell ref="S124:T124"/>
    <mergeCell ref="S122:T122"/>
    <mergeCell ref="U122:V122"/>
    <mergeCell ref="O124:P124"/>
    <mergeCell ref="K118:O118"/>
    <mergeCell ref="M122:N122"/>
    <mergeCell ref="O122:P122"/>
    <mergeCell ref="Q122:R122"/>
    <mergeCell ref="A120:E120"/>
    <mergeCell ref="F120:J120"/>
    <mergeCell ref="K120:P120"/>
    <mergeCell ref="A121:K121"/>
    <mergeCell ref="L121:V121"/>
    <mergeCell ref="A122:B122"/>
    <mergeCell ref="F115:I115"/>
    <mergeCell ref="J115:N115"/>
    <mergeCell ref="P115:V115"/>
    <mergeCell ref="A119:E119"/>
    <mergeCell ref="F119:N119"/>
    <mergeCell ref="O119:Q119"/>
    <mergeCell ref="R119:V119"/>
    <mergeCell ref="A117:E117"/>
    <mergeCell ref="A118:E118"/>
    <mergeCell ref="F118:I118"/>
    <mergeCell ref="A107:F107"/>
    <mergeCell ref="G107:V107"/>
    <mergeCell ref="P105:R105"/>
    <mergeCell ref="S105:U105"/>
    <mergeCell ref="A105:H105"/>
    <mergeCell ref="I105:J105"/>
    <mergeCell ref="K105:L105"/>
    <mergeCell ref="M105:O105"/>
    <mergeCell ref="I106:J106"/>
    <mergeCell ref="S104:U104"/>
    <mergeCell ref="I103:J103"/>
    <mergeCell ref="A104:H104"/>
    <mergeCell ref="I104:J104"/>
    <mergeCell ref="K104:L104"/>
    <mergeCell ref="M104:O104"/>
    <mergeCell ref="K103:L103"/>
    <mergeCell ref="M103:O103"/>
    <mergeCell ref="P103:R103"/>
    <mergeCell ref="S103:U103"/>
    <mergeCell ref="P99:R99"/>
    <mergeCell ref="S99:U99"/>
    <mergeCell ref="P100:R100"/>
    <mergeCell ref="S100:U100"/>
    <mergeCell ref="M100:O100"/>
    <mergeCell ref="C99:H99"/>
    <mergeCell ref="I99:J99"/>
    <mergeCell ref="K99:L99"/>
    <mergeCell ref="M99:O99"/>
    <mergeCell ref="P95:R95"/>
    <mergeCell ref="P96:R96"/>
    <mergeCell ref="P98:R98"/>
    <mergeCell ref="C97:H97"/>
    <mergeCell ref="I97:J97"/>
    <mergeCell ref="C98:H98"/>
    <mergeCell ref="I98:J98"/>
    <mergeCell ref="K98:L98"/>
    <mergeCell ref="M98:O98"/>
    <mergeCell ref="K97:L97"/>
    <mergeCell ref="P97:R97"/>
    <mergeCell ref="C96:H96"/>
    <mergeCell ref="I96:J96"/>
    <mergeCell ref="K96:L96"/>
    <mergeCell ref="M96:O96"/>
    <mergeCell ref="M97:O97"/>
    <mergeCell ref="M95:O95"/>
    <mergeCell ref="P94:R94"/>
    <mergeCell ref="S94:U94"/>
    <mergeCell ref="C93:H93"/>
    <mergeCell ref="I93:J93"/>
    <mergeCell ref="C94:H94"/>
    <mergeCell ref="I94:J94"/>
    <mergeCell ref="K94:L94"/>
    <mergeCell ref="M94:O94"/>
    <mergeCell ref="K93:L93"/>
    <mergeCell ref="M93:O93"/>
    <mergeCell ref="P91:R91"/>
    <mergeCell ref="S91:U91"/>
    <mergeCell ref="P92:R92"/>
    <mergeCell ref="S92:U92"/>
    <mergeCell ref="P93:R93"/>
    <mergeCell ref="S93:U93"/>
    <mergeCell ref="A92:H92"/>
    <mergeCell ref="I92:J92"/>
    <mergeCell ref="K92:L92"/>
    <mergeCell ref="M92:O92"/>
    <mergeCell ref="A91:H91"/>
    <mergeCell ref="I91:J91"/>
    <mergeCell ref="K91:L91"/>
    <mergeCell ref="M91:O91"/>
    <mergeCell ref="A89:H89"/>
    <mergeCell ref="I89:J89"/>
    <mergeCell ref="K89:L89"/>
    <mergeCell ref="A90:H90"/>
    <mergeCell ref="I90:J90"/>
    <mergeCell ref="K90:L90"/>
    <mergeCell ref="M90:O90"/>
    <mergeCell ref="M89:O89"/>
    <mergeCell ref="P87:R87"/>
    <mergeCell ref="K87:L87"/>
    <mergeCell ref="P89:R89"/>
    <mergeCell ref="P90:R90"/>
    <mergeCell ref="S87:U87"/>
    <mergeCell ref="A88:H88"/>
    <mergeCell ref="I88:J88"/>
    <mergeCell ref="K88:L88"/>
    <mergeCell ref="M88:O88"/>
    <mergeCell ref="P88:R88"/>
    <mergeCell ref="A87:B87"/>
    <mergeCell ref="C87:D87"/>
    <mergeCell ref="G87:H87"/>
    <mergeCell ref="M87:O87"/>
    <mergeCell ref="S85:U85"/>
    <mergeCell ref="A86:B86"/>
    <mergeCell ref="C86:D86"/>
    <mergeCell ref="G86:H86"/>
    <mergeCell ref="K86:L86"/>
    <mergeCell ref="M86:O86"/>
    <mergeCell ref="P86:R86"/>
    <mergeCell ref="S86:U86"/>
    <mergeCell ref="A85:B85"/>
    <mergeCell ref="C85:D85"/>
    <mergeCell ref="G85:H85"/>
    <mergeCell ref="K85:L85"/>
    <mergeCell ref="M83:O83"/>
    <mergeCell ref="P83:R83"/>
    <mergeCell ref="G83:H83"/>
    <mergeCell ref="K83:L83"/>
    <mergeCell ref="M85:O85"/>
    <mergeCell ref="P85:R85"/>
    <mergeCell ref="S83:U83"/>
    <mergeCell ref="A84:B84"/>
    <mergeCell ref="C84:D84"/>
    <mergeCell ref="G84:H84"/>
    <mergeCell ref="K84:L84"/>
    <mergeCell ref="M84:O84"/>
    <mergeCell ref="P84:R84"/>
    <mergeCell ref="S84:U84"/>
    <mergeCell ref="A83:B83"/>
    <mergeCell ref="C83:D83"/>
    <mergeCell ref="S81:U81"/>
    <mergeCell ref="A82:B82"/>
    <mergeCell ref="C82:D82"/>
    <mergeCell ref="G82:H82"/>
    <mergeCell ref="K82:L82"/>
    <mergeCell ref="M82:O82"/>
    <mergeCell ref="P82:R82"/>
    <mergeCell ref="S82:U82"/>
    <mergeCell ref="A81:B81"/>
    <mergeCell ref="C81:D81"/>
    <mergeCell ref="G81:H81"/>
    <mergeCell ref="K81:L81"/>
    <mergeCell ref="M79:O79"/>
    <mergeCell ref="P79:R79"/>
    <mergeCell ref="G79:H79"/>
    <mergeCell ref="K79:L79"/>
    <mergeCell ref="M81:O81"/>
    <mergeCell ref="P81:R81"/>
    <mergeCell ref="S79:U79"/>
    <mergeCell ref="A80:B80"/>
    <mergeCell ref="C80:D80"/>
    <mergeCell ref="G80:H80"/>
    <mergeCell ref="K80:L80"/>
    <mergeCell ref="M80:O80"/>
    <mergeCell ref="P80:R80"/>
    <mergeCell ref="S80:U80"/>
    <mergeCell ref="A79:B79"/>
    <mergeCell ref="C79:D79"/>
    <mergeCell ref="M77:O77"/>
    <mergeCell ref="P77:R77"/>
    <mergeCell ref="S77:U77"/>
    <mergeCell ref="A78:B78"/>
    <mergeCell ref="C78:D78"/>
    <mergeCell ref="G78:H78"/>
    <mergeCell ref="K78:L78"/>
    <mergeCell ref="M78:O78"/>
    <mergeCell ref="P78:R78"/>
    <mergeCell ref="S78:U78"/>
    <mergeCell ref="A77:B77"/>
    <mergeCell ref="C77:D77"/>
    <mergeCell ref="G77:H77"/>
    <mergeCell ref="K77:L77"/>
    <mergeCell ref="U75:V75"/>
    <mergeCell ref="A76:B76"/>
    <mergeCell ref="C76:F76"/>
    <mergeCell ref="G76:J76"/>
    <mergeCell ref="K76:L76"/>
    <mergeCell ref="P76:R76"/>
    <mergeCell ref="S76:V76"/>
    <mergeCell ref="S74:T74"/>
    <mergeCell ref="U74:V74"/>
    <mergeCell ref="A75:B75"/>
    <mergeCell ref="C75:D75"/>
    <mergeCell ref="E75:F75"/>
    <mergeCell ref="G75:J75"/>
    <mergeCell ref="M75:N75"/>
    <mergeCell ref="O75:P75"/>
    <mergeCell ref="Q75:R75"/>
    <mergeCell ref="S75:T75"/>
    <mergeCell ref="S73:T73"/>
    <mergeCell ref="U73:V73"/>
    <mergeCell ref="A74:B74"/>
    <mergeCell ref="C74:D74"/>
    <mergeCell ref="E74:F74"/>
    <mergeCell ref="G74:H74"/>
    <mergeCell ref="I74:J74"/>
    <mergeCell ref="M74:N74"/>
    <mergeCell ref="O74:P74"/>
    <mergeCell ref="Q74:R74"/>
    <mergeCell ref="S72:T72"/>
    <mergeCell ref="U72:V72"/>
    <mergeCell ref="A73:B73"/>
    <mergeCell ref="C73:D73"/>
    <mergeCell ref="E73:F73"/>
    <mergeCell ref="G73:H73"/>
    <mergeCell ref="I73:J73"/>
    <mergeCell ref="M73:N73"/>
    <mergeCell ref="O73:P73"/>
    <mergeCell ref="Q73:R73"/>
    <mergeCell ref="I72:J72"/>
    <mergeCell ref="M72:N72"/>
    <mergeCell ref="O72:P72"/>
    <mergeCell ref="Q72:R72"/>
    <mergeCell ref="A72:B72"/>
    <mergeCell ref="C72:D72"/>
    <mergeCell ref="E72:F72"/>
    <mergeCell ref="G72:H72"/>
    <mergeCell ref="U70:V70"/>
    <mergeCell ref="A71:B71"/>
    <mergeCell ref="E71:F71"/>
    <mergeCell ref="G71:H71"/>
    <mergeCell ref="I71:J71"/>
    <mergeCell ref="M71:N71"/>
    <mergeCell ref="O71:P71"/>
    <mergeCell ref="Q71:R71"/>
    <mergeCell ref="S71:T71"/>
    <mergeCell ref="U71:V71"/>
    <mergeCell ref="M70:N70"/>
    <mergeCell ref="O70:P70"/>
    <mergeCell ref="Q70:R70"/>
    <mergeCell ref="S70:T70"/>
    <mergeCell ref="A70:B70"/>
    <mergeCell ref="E70:F70"/>
    <mergeCell ref="G70:H70"/>
    <mergeCell ref="I70:J70"/>
    <mergeCell ref="U68:V68"/>
    <mergeCell ref="A69:B69"/>
    <mergeCell ref="E69:F69"/>
    <mergeCell ref="G69:H69"/>
    <mergeCell ref="I69:J69"/>
    <mergeCell ref="M69:N69"/>
    <mergeCell ref="O69:P69"/>
    <mergeCell ref="Q69:R69"/>
    <mergeCell ref="S69:T69"/>
    <mergeCell ref="U69:V69"/>
    <mergeCell ref="S67:T67"/>
    <mergeCell ref="U67:V67"/>
    <mergeCell ref="A68:B68"/>
    <mergeCell ref="E68:F68"/>
    <mergeCell ref="G68:H68"/>
    <mergeCell ref="I68:J68"/>
    <mergeCell ref="M68:N68"/>
    <mergeCell ref="O68:P68"/>
    <mergeCell ref="Q68:R68"/>
    <mergeCell ref="S68:T68"/>
    <mergeCell ref="A66:K66"/>
    <mergeCell ref="L66:V66"/>
    <mergeCell ref="A67:B67"/>
    <mergeCell ref="C67:D67"/>
    <mergeCell ref="E67:F67"/>
    <mergeCell ref="G67:H67"/>
    <mergeCell ref="I67:J67"/>
    <mergeCell ref="M67:N67"/>
    <mergeCell ref="O67:P67"/>
    <mergeCell ref="Q67:R67"/>
    <mergeCell ref="A65:E65"/>
    <mergeCell ref="K65:P65"/>
    <mergeCell ref="Q65:V65"/>
    <mergeCell ref="A64:E64"/>
    <mergeCell ref="O64:Q64"/>
    <mergeCell ref="R64:V64"/>
    <mergeCell ref="F64:N64"/>
    <mergeCell ref="F65:J65"/>
    <mergeCell ref="A63:E63"/>
    <mergeCell ref="F63:I63"/>
    <mergeCell ref="K63:O63"/>
    <mergeCell ref="P63:U63"/>
    <mergeCell ref="A62:E62"/>
    <mergeCell ref="I62:J62"/>
    <mergeCell ref="A35:H35"/>
    <mergeCell ref="I35:J35"/>
    <mergeCell ref="M36:O36"/>
    <mergeCell ref="K61:V61"/>
    <mergeCell ref="C57:S57"/>
    <mergeCell ref="A60:E60"/>
    <mergeCell ref="F60:I60"/>
    <mergeCell ref="A46:B48"/>
    <mergeCell ref="P35:R35"/>
    <mergeCell ref="I46:J46"/>
    <mergeCell ref="K33:L33"/>
    <mergeCell ref="K35:L35"/>
    <mergeCell ref="M35:O35"/>
    <mergeCell ref="S33:U33"/>
    <mergeCell ref="P34:R34"/>
    <mergeCell ref="S34:U34"/>
    <mergeCell ref="S35:U35"/>
    <mergeCell ref="S36:U36"/>
    <mergeCell ref="P36:R36"/>
    <mergeCell ref="P33:R33"/>
    <mergeCell ref="M33:O33"/>
    <mergeCell ref="J60:N60"/>
    <mergeCell ref="P60:V60"/>
    <mergeCell ref="M46:O46"/>
    <mergeCell ref="P46:R46"/>
    <mergeCell ref="S46:U46"/>
    <mergeCell ref="K45:L45"/>
    <mergeCell ref="M45:O45"/>
    <mergeCell ref="A34:H34"/>
    <mergeCell ref="I34:J34"/>
    <mergeCell ref="K34:L34"/>
    <mergeCell ref="M34:O34"/>
    <mergeCell ref="M41:O41"/>
    <mergeCell ref="A36:H36"/>
    <mergeCell ref="I36:J36"/>
    <mergeCell ref="K36:L36"/>
    <mergeCell ref="C40:H40"/>
    <mergeCell ref="P40:R40"/>
    <mergeCell ref="K39:L39"/>
    <mergeCell ref="M43:O43"/>
    <mergeCell ref="K41:L41"/>
    <mergeCell ref="P41:R41"/>
    <mergeCell ref="K40:L40"/>
    <mergeCell ref="M40:O40"/>
    <mergeCell ref="M42:O42"/>
    <mergeCell ref="M39:O39"/>
    <mergeCell ref="P39:R39"/>
    <mergeCell ref="S45:U45"/>
    <mergeCell ref="P43:R43"/>
    <mergeCell ref="P44:R44"/>
    <mergeCell ref="S44:U44"/>
    <mergeCell ref="P45:R45"/>
    <mergeCell ref="P32:R32"/>
    <mergeCell ref="S32:U32"/>
    <mergeCell ref="P42:R42"/>
    <mergeCell ref="S40:U40"/>
    <mergeCell ref="S41:U41"/>
    <mergeCell ref="S39:U39"/>
    <mergeCell ref="P37:R37"/>
    <mergeCell ref="S37:U37"/>
    <mergeCell ref="K38:L38"/>
    <mergeCell ref="M38:O38"/>
    <mergeCell ref="P38:R38"/>
    <mergeCell ref="S38:U38"/>
    <mergeCell ref="M37:O37"/>
    <mergeCell ref="S30:U30"/>
    <mergeCell ref="K29:L29"/>
    <mergeCell ref="M31:O31"/>
    <mergeCell ref="P31:R31"/>
    <mergeCell ref="S31:U31"/>
    <mergeCell ref="K30:L30"/>
    <mergeCell ref="M30:O30"/>
    <mergeCell ref="P30:R30"/>
    <mergeCell ref="M29:O29"/>
    <mergeCell ref="K31:L31"/>
    <mergeCell ref="S29:U29"/>
    <mergeCell ref="P28:R28"/>
    <mergeCell ref="S28:U28"/>
    <mergeCell ref="O9:Q9"/>
    <mergeCell ref="R9:V9"/>
    <mergeCell ref="Q18:R18"/>
    <mergeCell ref="Q19:R19"/>
    <mergeCell ref="O16:P16"/>
    <mergeCell ref="Q16:R16"/>
    <mergeCell ref="S26:U26"/>
    <mergeCell ref="U14:V14"/>
    <mergeCell ref="U15:V15"/>
    <mergeCell ref="U12:V12"/>
    <mergeCell ref="K21:L21"/>
    <mergeCell ref="L11:V11"/>
    <mergeCell ref="U20:V20"/>
    <mergeCell ref="M20:N20"/>
    <mergeCell ref="U18:V18"/>
    <mergeCell ref="M19:N19"/>
    <mergeCell ref="U17:V17"/>
    <mergeCell ref="A33:H33"/>
    <mergeCell ref="I33:J33"/>
    <mergeCell ref="K22:L22"/>
    <mergeCell ref="P21:R21"/>
    <mergeCell ref="S21:V21"/>
    <mergeCell ref="M22:O22"/>
    <mergeCell ref="P22:R22"/>
    <mergeCell ref="S22:U22"/>
    <mergeCell ref="P29:R29"/>
    <mergeCell ref="P27:R27"/>
    <mergeCell ref="S27:U27"/>
    <mergeCell ref="O20:P20"/>
    <mergeCell ref="Q20:R20"/>
    <mergeCell ref="S20:T20"/>
    <mergeCell ref="P23:R23"/>
    <mergeCell ref="S23:U23"/>
    <mergeCell ref="M26:O26"/>
    <mergeCell ref="P26:R26"/>
    <mergeCell ref="M16:N16"/>
    <mergeCell ref="O19:P19"/>
    <mergeCell ref="S19:T19"/>
    <mergeCell ref="U19:V19"/>
    <mergeCell ref="M18:N18"/>
    <mergeCell ref="O18:P18"/>
    <mergeCell ref="S18:T18"/>
    <mergeCell ref="S16:T16"/>
    <mergeCell ref="O51:P51"/>
    <mergeCell ref="I19:J19"/>
    <mergeCell ref="I14:J14"/>
    <mergeCell ref="P48:R48"/>
    <mergeCell ref="I41:J41"/>
    <mergeCell ref="C41:H41"/>
    <mergeCell ref="M17:N17"/>
    <mergeCell ref="O17:P17"/>
    <mergeCell ref="Q17:R17"/>
    <mergeCell ref="M27:O27"/>
    <mergeCell ref="G12:H12"/>
    <mergeCell ref="I12:J12"/>
    <mergeCell ref="G13:H13"/>
    <mergeCell ref="M14:N14"/>
    <mergeCell ref="O14:P14"/>
    <mergeCell ref="Q14:R14"/>
    <mergeCell ref="G15:H15"/>
    <mergeCell ref="I15:J15"/>
    <mergeCell ref="A49:H49"/>
    <mergeCell ref="I49:J49"/>
    <mergeCell ref="U13:V13"/>
    <mergeCell ref="A11:K11"/>
    <mergeCell ref="M12:N12"/>
    <mergeCell ref="O12:P12"/>
    <mergeCell ref="Q12:R12"/>
    <mergeCell ref="S12:T12"/>
    <mergeCell ref="I16:J16"/>
    <mergeCell ref="A51:F51"/>
    <mergeCell ref="A50:H50"/>
    <mergeCell ref="I50:J50"/>
    <mergeCell ref="K50:L50"/>
    <mergeCell ref="I51:J51"/>
    <mergeCell ref="C39:H39"/>
    <mergeCell ref="I48:J48"/>
    <mergeCell ref="I40:J40"/>
    <mergeCell ref="K32:L32"/>
    <mergeCell ref="P50:R50"/>
    <mergeCell ref="S50:U50"/>
    <mergeCell ref="M50:O50"/>
    <mergeCell ref="S14:T14"/>
    <mergeCell ref="M15:N15"/>
    <mergeCell ref="O15:P15"/>
    <mergeCell ref="Q15:R15"/>
    <mergeCell ref="S15:T15"/>
    <mergeCell ref="U16:V16"/>
    <mergeCell ref="S17:T17"/>
    <mergeCell ref="S48:U48"/>
    <mergeCell ref="K49:L49"/>
    <mergeCell ref="M49:O49"/>
    <mergeCell ref="P49:R49"/>
    <mergeCell ref="S49:U49"/>
    <mergeCell ref="K48:L48"/>
    <mergeCell ref="M48:O48"/>
    <mergeCell ref="A45:H45"/>
    <mergeCell ref="I45:J45"/>
    <mergeCell ref="C44:H44"/>
    <mergeCell ref="C43:H43"/>
    <mergeCell ref="I43:J43"/>
    <mergeCell ref="C42:H42"/>
    <mergeCell ref="I42:J42"/>
    <mergeCell ref="I44:J44"/>
    <mergeCell ref="K44:L44"/>
    <mergeCell ref="M44:O44"/>
    <mergeCell ref="K43:L43"/>
    <mergeCell ref="K42:L42"/>
    <mergeCell ref="K26:L26"/>
    <mergeCell ref="K27:L27"/>
    <mergeCell ref="K28:L28"/>
    <mergeCell ref="M28:O28"/>
    <mergeCell ref="M32:O32"/>
    <mergeCell ref="K37:L37"/>
    <mergeCell ref="I17:J17"/>
    <mergeCell ref="I18:J18"/>
    <mergeCell ref="K24:L24"/>
    <mergeCell ref="K25:L25"/>
    <mergeCell ref="G20:J20"/>
    <mergeCell ref="G21:J21"/>
    <mergeCell ref="G22:H22"/>
    <mergeCell ref="I39:J39"/>
    <mergeCell ref="A18:B18"/>
    <mergeCell ref="C38:H38"/>
    <mergeCell ref="I38:J38"/>
    <mergeCell ref="G24:H24"/>
    <mergeCell ref="C19:D19"/>
    <mergeCell ref="C20:D20"/>
    <mergeCell ref="C32:D32"/>
    <mergeCell ref="C28:D28"/>
    <mergeCell ref="C30:D30"/>
    <mergeCell ref="A25:B25"/>
    <mergeCell ref="A26:B26"/>
    <mergeCell ref="A27:B27"/>
    <mergeCell ref="C27:D27"/>
    <mergeCell ref="A28:B28"/>
    <mergeCell ref="A32:B32"/>
    <mergeCell ref="A29:B29"/>
    <mergeCell ref="A30:B30"/>
    <mergeCell ref="A31:B31"/>
    <mergeCell ref="C31:D31"/>
    <mergeCell ref="C22:D22"/>
    <mergeCell ref="S25:U25"/>
    <mergeCell ref="M24:O24"/>
    <mergeCell ref="P24:R24"/>
    <mergeCell ref="S24:U24"/>
    <mergeCell ref="M25:O25"/>
    <mergeCell ref="P25:R25"/>
    <mergeCell ref="K23:L23"/>
    <mergeCell ref="M23:O23"/>
    <mergeCell ref="G31:H31"/>
    <mergeCell ref="C29:D29"/>
    <mergeCell ref="C21:F21"/>
    <mergeCell ref="G28:H28"/>
    <mergeCell ref="G27:H27"/>
    <mergeCell ref="G26:H26"/>
    <mergeCell ref="C25:D25"/>
    <mergeCell ref="C26:D26"/>
    <mergeCell ref="C23:D23"/>
    <mergeCell ref="C24:D24"/>
    <mergeCell ref="A22:B22"/>
    <mergeCell ref="A24:B24"/>
    <mergeCell ref="A23:B23"/>
    <mergeCell ref="I37:J37"/>
    <mergeCell ref="G23:H23"/>
    <mergeCell ref="G32:H32"/>
    <mergeCell ref="G29:H29"/>
    <mergeCell ref="G30:H30"/>
    <mergeCell ref="G25:H25"/>
    <mergeCell ref="A37:H37"/>
    <mergeCell ref="G16:H16"/>
    <mergeCell ref="G14:H14"/>
    <mergeCell ref="E20:F20"/>
    <mergeCell ref="G19:H19"/>
    <mergeCell ref="G18:H18"/>
    <mergeCell ref="A19:B19"/>
    <mergeCell ref="A20:B20"/>
    <mergeCell ref="C18:D18"/>
    <mergeCell ref="E18:F18"/>
    <mergeCell ref="E14:F14"/>
    <mergeCell ref="E19:F19"/>
    <mergeCell ref="A12:B12"/>
    <mergeCell ref="C12:D12"/>
    <mergeCell ref="A13:B13"/>
    <mergeCell ref="C17:D17"/>
    <mergeCell ref="E16:F16"/>
    <mergeCell ref="E15:F15"/>
    <mergeCell ref="S13:T13"/>
    <mergeCell ref="A10:E10"/>
    <mergeCell ref="A21:B21"/>
    <mergeCell ref="A14:B14"/>
    <mergeCell ref="A15:B15"/>
    <mergeCell ref="A16:B16"/>
    <mergeCell ref="A17:B17"/>
    <mergeCell ref="K10:P10"/>
    <mergeCell ref="E17:F17"/>
    <mergeCell ref="G17:H17"/>
    <mergeCell ref="P8:U8"/>
    <mergeCell ref="K7:L7"/>
    <mergeCell ref="P7:V7"/>
    <mergeCell ref="Q10:V10"/>
    <mergeCell ref="E13:F13"/>
    <mergeCell ref="E12:F12"/>
    <mergeCell ref="I13:J13"/>
    <mergeCell ref="M13:N13"/>
    <mergeCell ref="O13:P13"/>
    <mergeCell ref="Q13:R13"/>
    <mergeCell ref="C2:S2"/>
    <mergeCell ref="I6:J6"/>
    <mergeCell ref="A6:E6"/>
    <mergeCell ref="F6:H6"/>
    <mergeCell ref="A5:E5"/>
    <mergeCell ref="F5:I5"/>
    <mergeCell ref="J5:N5"/>
    <mergeCell ref="P5:V5"/>
    <mergeCell ref="K6:V6"/>
    <mergeCell ref="A7:E7"/>
    <mergeCell ref="I7:J7"/>
    <mergeCell ref="A8:E8"/>
    <mergeCell ref="F8:I8"/>
    <mergeCell ref="F170:I170"/>
    <mergeCell ref="J170:N170"/>
    <mergeCell ref="A9:E9"/>
    <mergeCell ref="F10:J10"/>
    <mergeCell ref="F9:N9"/>
    <mergeCell ref="K8:O8"/>
    <mergeCell ref="P170:V170"/>
    <mergeCell ref="A171:E171"/>
    <mergeCell ref="F171:H171"/>
    <mergeCell ref="I171:J171"/>
    <mergeCell ref="A116:E116"/>
    <mergeCell ref="F116:H116"/>
    <mergeCell ref="I116:J116"/>
    <mergeCell ref="K116:V116"/>
    <mergeCell ref="K117:L117"/>
    <mergeCell ref="I117:J117"/>
    <mergeCell ref="A226:E226"/>
    <mergeCell ref="F226:H226"/>
    <mergeCell ref="I226:J226"/>
    <mergeCell ref="C222:S222"/>
    <mergeCell ref="A225:E225"/>
    <mergeCell ref="F225:I225"/>
    <mergeCell ref="J225:N225"/>
    <mergeCell ref="P225:V225"/>
    <mergeCell ref="K226:V226"/>
    <mergeCell ref="J280:N280"/>
    <mergeCell ref="P280:V280"/>
    <mergeCell ref="A281:E281"/>
    <mergeCell ref="F281:H281"/>
    <mergeCell ref="I281:J281"/>
    <mergeCell ref="K281:V281"/>
    <mergeCell ref="A282:E282"/>
    <mergeCell ref="I282:J282"/>
    <mergeCell ref="K282:L282"/>
    <mergeCell ref="P282:V282"/>
    <mergeCell ref="A283:E283"/>
    <mergeCell ref="F283:I283"/>
    <mergeCell ref="K283:O283"/>
    <mergeCell ref="P283:U283"/>
    <mergeCell ref="A284:E284"/>
    <mergeCell ref="F284:N284"/>
    <mergeCell ref="O284:Q284"/>
    <mergeCell ref="R284:V284"/>
    <mergeCell ref="A285:E285"/>
    <mergeCell ref="F285:J285"/>
    <mergeCell ref="K285:P285"/>
    <mergeCell ref="Q285:V285"/>
    <mergeCell ref="A286:K286"/>
    <mergeCell ref="L286:V286"/>
    <mergeCell ref="A287:B287"/>
    <mergeCell ref="C287:D287"/>
    <mergeCell ref="E287:F287"/>
    <mergeCell ref="G287:H287"/>
    <mergeCell ref="I287:J287"/>
    <mergeCell ref="M287:N287"/>
    <mergeCell ref="O287:P287"/>
    <mergeCell ref="Q287:R287"/>
    <mergeCell ref="S287:T287"/>
    <mergeCell ref="U287:V287"/>
    <mergeCell ref="A288:B288"/>
    <mergeCell ref="E288:F288"/>
    <mergeCell ref="G288:H288"/>
    <mergeCell ref="I288:J288"/>
    <mergeCell ref="M288:N288"/>
    <mergeCell ref="O288:P288"/>
    <mergeCell ref="Q288:R288"/>
    <mergeCell ref="S288:T288"/>
    <mergeCell ref="U288:V288"/>
    <mergeCell ref="A289:B289"/>
    <mergeCell ref="E289:F289"/>
    <mergeCell ref="G289:H289"/>
    <mergeCell ref="I289:J289"/>
    <mergeCell ref="M289:N289"/>
    <mergeCell ref="O289:P289"/>
    <mergeCell ref="Q289:R289"/>
    <mergeCell ref="S289:T289"/>
    <mergeCell ref="U289:V289"/>
    <mergeCell ref="A290:B290"/>
    <mergeCell ref="E290:F290"/>
    <mergeCell ref="G290:H290"/>
    <mergeCell ref="I290:J290"/>
    <mergeCell ref="M290:N290"/>
    <mergeCell ref="O290:P290"/>
    <mergeCell ref="Q290:R290"/>
    <mergeCell ref="S290:T290"/>
    <mergeCell ref="U290:V290"/>
    <mergeCell ref="A291:B291"/>
    <mergeCell ref="E291:F291"/>
    <mergeCell ref="G291:H291"/>
    <mergeCell ref="I291:J291"/>
    <mergeCell ref="M291:N291"/>
    <mergeCell ref="O291:P291"/>
    <mergeCell ref="Q291:R291"/>
    <mergeCell ref="S291:T291"/>
    <mergeCell ref="U291:V291"/>
    <mergeCell ref="A292:B292"/>
    <mergeCell ref="C292:D292"/>
    <mergeCell ref="E292:F292"/>
    <mergeCell ref="G292:H292"/>
    <mergeCell ref="I292:J292"/>
    <mergeCell ref="M292:N292"/>
    <mergeCell ref="O292:P292"/>
    <mergeCell ref="Q292:R292"/>
    <mergeCell ref="S292:T292"/>
    <mergeCell ref="U292:V292"/>
    <mergeCell ref="A293:B293"/>
    <mergeCell ref="C293:D293"/>
    <mergeCell ref="E293:F293"/>
    <mergeCell ref="G293:H293"/>
    <mergeCell ref="I293:J293"/>
    <mergeCell ref="M293:N293"/>
    <mergeCell ref="O293:P293"/>
    <mergeCell ref="Q293:R293"/>
    <mergeCell ref="S293:T293"/>
    <mergeCell ref="U293:V293"/>
    <mergeCell ref="A294:B294"/>
    <mergeCell ref="C294:D294"/>
    <mergeCell ref="E294:F294"/>
    <mergeCell ref="G294:H294"/>
    <mergeCell ref="I294:J294"/>
    <mergeCell ref="M294:N294"/>
    <mergeCell ref="O294:P294"/>
    <mergeCell ref="Q294:R294"/>
    <mergeCell ref="S294:T294"/>
    <mergeCell ref="U294:V294"/>
    <mergeCell ref="A295:B295"/>
    <mergeCell ref="C295:D295"/>
    <mergeCell ref="E295:F295"/>
    <mergeCell ref="G295:J295"/>
    <mergeCell ref="M295:N295"/>
    <mergeCell ref="O295:P295"/>
    <mergeCell ref="Q295:R295"/>
    <mergeCell ref="S295:T295"/>
    <mergeCell ref="U295:V295"/>
    <mergeCell ref="A296:B296"/>
    <mergeCell ref="C296:F296"/>
    <mergeCell ref="G296:J296"/>
    <mergeCell ref="K296:L296"/>
    <mergeCell ref="P296:R296"/>
    <mergeCell ref="S296:V296"/>
    <mergeCell ref="P298:R298"/>
    <mergeCell ref="S298:U298"/>
    <mergeCell ref="A297:B297"/>
    <mergeCell ref="C297:D297"/>
    <mergeCell ref="G297:H297"/>
    <mergeCell ref="K297:L297"/>
    <mergeCell ref="M297:O297"/>
    <mergeCell ref="P297:R297"/>
    <mergeCell ref="G299:H299"/>
    <mergeCell ref="K299:L299"/>
    <mergeCell ref="M299:O299"/>
    <mergeCell ref="P299:R299"/>
    <mergeCell ref="S297:U297"/>
    <mergeCell ref="A298:B298"/>
    <mergeCell ref="C298:D298"/>
    <mergeCell ref="G298:H298"/>
    <mergeCell ref="K298:L298"/>
    <mergeCell ref="M298:O298"/>
    <mergeCell ref="S299:U299"/>
    <mergeCell ref="A300:B300"/>
    <mergeCell ref="C300:D300"/>
    <mergeCell ref="G300:H300"/>
    <mergeCell ref="K300:L300"/>
    <mergeCell ref="M300:O300"/>
    <mergeCell ref="P300:R300"/>
    <mergeCell ref="S300:U300"/>
    <mergeCell ref="A299:B299"/>
    <mergeCell ref="C299:D299"/>
    <mergeCell ref="P302:R302"/>
    <mergeCell ref="S302:U302"/>
    <mergeCell ref="A301:B301"/>
    <mergeCell ref="C301:D301"/>
    <mergeCell ref="G301:H301"/>
    <mergeCell ref="K301:L301"/>
    <mergeCell ref="M301:O301"/>
    <mergeCell ref="P301:R301"/>
    <mergeCell ref="G303:H303"/>
    <mergeCell ref="K303:L303"/>
    <mergeCell ref="M303:O303"/>
    <mergeCell ref="P303:R303"/>
    <mergeCell ref="S301:U301"/>
    <mergeCell ref="A302:B302"/>
    <mergeCell ref="C302:D302"/>
    <mergeCell ref="G302:H302"/>
    <mergeCell ref="K302:L302"/>
    <mergeCell ref="M302:O302"/>
    <mergeCell ref="S303:U303"/>
    <mergeCell ref="A304:B304"/>
    <mergeCell ref="C304:D304"/>
    <mergeCell ref="G304:H304"/>
    <mergeCell ref="K304:L304"/>
    <mergeCell ref="M304:O304"/>
    <mergeCell ref="P304:R304"/>
    <mergeCell ref="S304:U304"/>
    <mergeCell ref="A303:B303"/>
    <mergeCell ref="C303:D303"/>
    <mergeCell ref="A305:B305"/>
    <mergeCell ref="C305:D305"/>
    <mergeCell ref="G305:H305"/>
    <mergeCell ref="K305:L305"/>
    <mergeCell ref="A306:B306"/>
    <mergeCell ref="C306:D306"/>
    <mergeCell ref="G306:H306"/>
    <mergeCell ref="K306:L306"/>
    <mergeCell ref="G307:H307"/>
    <mergeCell ref="M305:O305"/>
    <mergeCell ref="P305:R305"/>
    <mergeCell ref="S305:U305"/>
    <mergeCell ref="M306:O306"/>
    <mergeCell ref="P306:R306"/>
    <mergeCell ref="S306:U306"/>
    <mergeCell ref="M309:O309"/>
    <mergeCell ref="M307:O307"/>
    <mergeCell ref="P307:R307"/>
    <mergeCell ref="K307:L307"/>
    <mergeCell ref="P309:R309"/>
    <mergeCell ref="K308:L308"/>
    <mergeCell ref="M308:O308"/>
    <mergeCell ref="P308:R308"/>
    <mergeCell ref="S309:U309"/>
    <mergeCell ref="A310:H310"/>
    <mergeCell ref="I310:J310"/>
    <mergeCell ref="K310:L310"/>
    <mergeCell ref="M310:O310"/>
    <mergeCell ref="P310:R310"/>
    <mergeCell ref="S310:U310"/>
    <mergeCell ref="A309:H309"/>
    <mergeCell ref="I309:J309"/>
    <mergeCell ref="K309:L309"/>
    <mergeCell ref="A311:H311"/>
    <mergeCell ref="I311:J311"/>
    <mergeCell ref="K311:L311"/>
    <mergeCell ref="M311:O311"/>
    <mergeCell ref="P313:R313"/>
    <mergeCell ref="S313:U313"/>
    <mergeCell ref="A312:H312"/>
    <mergeCell ref="I312:J312"/>
    <mergeCell ref="K312:L312"/>
    <mergeCell ref="M312:O312"/>
    <mergeCell ref="P311:R311"/>
    <mergeCell ref="S311:U311"/>
    <mergeCell ref="P312:R312"/>
    <mergeCell ref="S312:U312"/>
    <mergeCell ref="P314:R314"/>
    <mergeCell ref="S314:U314"/>
    <mergeCell ref="C313:H313"/>
    <mergeCell ref="I313:J313"/>
    <mergeCell ref="C314:H314"/>
    <mergeCell ref="I314:J314"/>
    <mergeCell ref="K314:L314"/>
    <mergeCell ref="M314:O314"/>
    <mergeCell ref="K313:L313"/>
    <mergeCell ref="M313:O313"/>
    <mergeCell ref="C315:H315"/>
    <mergeCell ref="I315:J315"/>
    <mergeCell ref="K315:L315"/>
    <mergeCell ref="M315:O315"/>
    <mergeCell ref="P317:R317"/>
    <mergeCell ref="S317:U317"/>
    <mergeCell ref="C316:H316"/>
    <mergeCell ref="I316:J316"/>
    <mergeCell ref="K316:L316"/>
    <mergeCell ref="M316:O316"/>
    <mergeCell ref="P315:R315"/>
    <mergeCell ref="S315:U315"/>
    <mergeCell ref="P316:R316"/>
    <mergeCell ref="S316:U316"/>
    <mergeCell ref="P318:R318"/>
    <mergeCell ref="S318:U318"/>
    <mergeCell ref="C317:H317"/>
    <mergeCell ref="I317:J317"/>
    <mergeCell ref="C318:H318"/>
    <mergeCell ref="I318:J318"/>
    <mergeCell ref="K318:L318"/>
    <mergeCell ref="M318:O318"/>
    <mergeCell ref="K317:L317"/>
    <mergeCell ref="M317:O317"/>
    <mergeCell ref="C319:H319"/>
    <mergeCell ref="I319:J319"/>
    <mergeCell ref="K319:L319"/>
    <mergeCell ref="M319:O319"/>
    <mergeCell ref="S323:U323"/>
    <mergeCell ref="A320:H320"/>
    <mergeCell ref="I320:J320"/>
    <mergeCell ref="K320:L320"/>
    <mergeCell ref="M320:O320"/>
    <mergeCell ref="A321:B323"/>
    <mergeCell ref="M321:O321"/>
    <mergeCell ref="P319:R319"/>
    <mergeCell ref="S319:U319"/>
    <mergeCell ref="P320:R320"/>
    <mergeCell ref="S320:U320"/>
    <mergeCell ref="P324:R324"/>
    <mergeCell ref="S324:U324"/>
    <mergeCell ref="P323:R323"/>
    <mergeCell ref="S321:U321"/>
    <mergeCell ref="I323:J323"/>
    <mergeCell ref="A324:H324"/>
    <mergeCell ref="I324:J324"/>
    <mergeCell ref="K324:L324"/>
    <mergeCell ref="M324:O324"/>
    <mergeCell ref="K323:L323"/>
    <mergeCell ref="M323:O323"/>
    <mergeCell ref="S325:U325"/>
    <mergeCell ref="A326:F326"/>
    <mergeCell ref="A325:H325"/>
    <mergeCell ref="I325:J325"/>
    <mergeCell ref="K325:L325"/>
    <mergeCell ref="M325:O325"/>
    <mergeCell ref="I326:J326"/>
    <mergeCell ref="O326:P326"/>
    <mergeCell ref="A307:B307"/>
    <mergeCell ref="C307:D307"/>
    <mergeCell ref="B329:V329"/>
    <mergeCell ref="A327:F327"/>
    <mergeCell ref="G327:V327"/>
    <mergeCell ref="A328:F328"/>
    <mergeCell ref="G328:L328"/>
    <mergeCell ref="M328:P328"/>
    <mergeCell ref="Q328:V328"/>
    <mergeCell ref="P325:R325"/>
    <mergeCell ref="U236:V236"/>
    <mergeCell ref="S254:U254"/>
    <mergeCell ref="S262:U262"/>
    <mergeCell ref="B219:V219"/>
    <mergeCell ref="S263:U263"/>
    <mergeCell ref="S308:V308"/>
    <mergeCell ref="B274:V274"/>
    <mergeCell ref="S307:U307"/>
    <mergeCell ref="A308:H308"/>
    <mergeCell ref="I308:J308"/>
    <mergeCell ref="C167:S167"/>
    <mergeCell ref="A170:E170"/>
    <mergeCell ref="S260:U260"/>
    <mergeCell ref="S261:U261"/>
    <mergeCell ref="S213:U213"/>
    <mergeCell ref="S214:U214"/>
    <mergeCell ref="S232:T232"/>
    <mergeCell ref="U232:V232"/>
    <mergeCell ref="U233:V233"/>
    <mergeCell ref="U234:V234"/>
    <mergeCell ref="S151:U151"/>
    <mergeCell ref="S152:U152"/>
    <mergeCell ref="S207:U207"/>
    <mergeCell ref="S208:U208"/>
    <mergeCell ref="S89:U89"/>
    <mergeCell ref="S95:U95"/>
    <mergeCell ref="S96:U96"/>
    <mergeCell ref="S97:U97"/>
    <mergeCell ref="S98:U98"/>
    <mergeCell ref="K171:V171"/>
    <mergeCell ref="S42:U42"/>
    <mergeCell ref="S43:U43"/>
    <mergeCell ref="I216:J216"/>
    <mergeCell ref="B164:V164"/>
    <mergeCell ref="B109:V109"/>
    <mergeCell ref="B54:V54"/>
    <mergeCell ref="S153:U153"/>
    <mergeCell ref="S205:U205"/>
    <mergeCell ref="S206:U206"/>
    <mergeCell ref="S150:U150"/>
  </mergeCells>
  <printOptions/>
  <pageMargins left="0.7874015748031497" right="0.7874015748031497" top="0.984251968503937" bottom="0.7874015748031497" header="0.5118110236220472" footer="0"/>
  <pageSetup horizontalDpi="600" verticalDpi="600" orientation="portrait" paperSize="9" scale="66" r:id="rId2"/>
  <headerFooter alignWithMargins="0">
    <oddFooter>&amp;C－１６－</oddFooter>
  </headerFooter>
  <rowBreaks count="5" manualBreakCount="5">
    <brk id="55" max="21" man="1"/>
    <brk id="110" max="21" man="1"/>
    <brk id="165" max="21" man="1"/>
    <brk id="220" max="21" man="1"/>
    <brk id="275" max="21" man="1"/>
  </rowBreaks>
  <drawing r:id="rId1"/>
</worksheet>
</file>

<file path=xl/worksheets/sheet17.xml><?xml version="1.0" encoding="utf-8"?>
<worksheet xmlns="http://schemas.openxmlformats.org/spreadsheetml/2006/main" xmlns:r="http://schemas.openxmlformats.org/officeDocument/2006/relationships">
  <sheetPr>
    <tabColor indexed="41"/>
  </sheetPr>
  <dimension ref="A1:M38"/>
  <sheetViews>
    <sheetView zoomScale="75" zoomScaleNormal="75" zoomScalePageLayoutView="0" workbookViewId="0" topLeftCell="A1">
      <selection activeCell="A1" sqref="A1"/>
    </sheetView>
  </sheetViews>
  <sheetFormatPr defaultColWidth="9.00390625" defaultRowHeight="13.5"/>
  <cols>
    <col min="7" max="7" width="8.375" style="0" customWidth="1"/>
    <col min="9" max="9" width="6.125" style="0" customWidth="1"/>
    <col min="10" max="10" width="7.25390625" style="0" customWidth="1"/>
    <col min="12" max="12" width="17.25390625" style="0" customWidth="1"/>
  </cols>
  <sheetData>
    <row r="1" spans="1:13" ht="13.5">
      <c r="A1" s="22"/>
      <c r="B1" s="22"/>
      <c r="C1" s="22"/>
      <c r="D1" s="22"/>
      <c r="E1" s="22"/>
      <c r="F1" s="22"/>
      <c r="G1" s="22"/>
      <c r="H1" s="22"/>
      <c r="I1" s="22"/>
      <c r="J1" s="22"/>
      <c r="K1" s="22" t="s">
        <v>566</v>
      </c>
      <c r="L1" s="22"/>
      <c r="M1" s="22"/>
    </row>
    <row r="2" spans="1:13" ht="13.5">
      <c r="A2" s="22"/>
      <c r="B2" s="22"/>
      <c r="C2" s="22"/>
      <c r="D2" s="22"/>
      <c r="E2" s="22"/>
      <c r="F2" s="22"/>
      <c r="G2" s="22"/>
      <c r="H2" s="22"/>
      <c r="I2" s="22"/>
      <c r="J2" s="22"/>
      <c r="K2" s="22"/>
      <c r="L2" s="22"/>
      <c r="M2" s="22"/>
    </row>
    <row r="3" spans="1:13" ht="13.5">
      <c r="A3" s="22"/>
      <c r="B3" s="22"/>
      <c r="C3" s="22"/>
      <c r="D3" s="22"/>
      <c r="E3" s="22"/>
      <c r="F3" s="22"/>
      <c r="G3" s="22"/>
      <c r="H3" s="22"/>
      <c r="I3" s="22"/>
      <c r="J3" s="22"/>
      <c r="K3" s="22"/>
      <c r="L3" s="22"/>
      <c r="M3" s="22"/>
    </row>
    <row r="4" spans="1:13" ht="21">
      <c r="A4" s="22"/>
      <c r="B4" s="22"/>
      <c r="C4" s="1772" t="s">
        <v>567</v>
      </c>
      <c r="D4" s="1773"/>
      <c r="E4" s="1773"/>
      <c r="F4" s="1773"/>
      <c r="G4" s="1773"/>
      <c r="H4" s="1773"/>
      <c r="I4" s="1773"/>
      <c r="J4" s="1773"/>
      <c r="K4" s="1773"/>
      <c r="L4" s="22"/>
      <c r="M4" s="22"/>
    </row>
    <row r="5" spans="1:13" ht="21.75" thickBot="1">
      <c r="A5" s="22"/>
      <c r="B5" s="22"/>
      <c r="C5" s="1772"/>
      <c r="D5" s="1773"/>
      <c r="E5" s="1773"/>
      <c r="F5" s="1773"/>
      <c r="G5" s="1773"/>
      <c r="H5" s="1773"/>
      <c r="I5" s="1773"/>
      <c r="J5" s="1773"/>
      <c r="K5" s="1773"/>
      <c r="L5" s="22"/>
      <c r="M5" s="22"/>
    </row>
    <row r="6" spans="1:13" ht="24.75" customHeight="1" thickBot="1">
      <c r="A6" s="1131" t="s">
        <v>825</v>
      </c>
      <c r="B6" s="1127"/>
      <c r="C6" s="1219" t="str">
        <f>'基本事項記入ｼｰﾄ'!$C$29</f>
        <v>**</v>
      </c>
      <c r="D6" s="1220"/>
      <c r="E6" s="1235"/>
      <c r="F6" s="22"/>
      <c r="G6" s="22"/>
      <c r="H6" s="22"/>
      <c r="I6" s="22"/>
      <c r="J6" s="22"/>
      <c r="K6" s="22"/>
      <c r="L6" s="22"/>
      <c r="M6" s="22"/>
    </row>
    <row r="7" spans="1:13" ht="24.75" customHeight="1">
      <c r="A7" s="1749" t="s">
        <v>568</v>
      </c>
      <c r="B7" s="1750"/>
      <c r="C7" s="1738" t="s">
        <v>569</v>
      </c>
      <c r="D7" s="1739"/>
      <c r="E7" s="1739"/>
      <c r="F7" s="1739" t="str">
        <f>'基本事項記入ｼｰﾄ'!C11</f>
        <v>△△　△△</v>
      </c>
      <c r="G7" s="1739"/>
      <c r="H7" s="1739"/>
      <c r="I7" s="1739"/>
      <c r="J7" s="1739"/>
      <c r="K7" s="1739"/>
      <c r="L7" s="1740"/>
      <c r="M7" s="22"/>
    </row>
    <row r="8" spans="1:13" ht="24.75" customHeight="1">
      <c r="A8" s="1751"/>
      <c r="B8" s="1581"/>
      <c r="C8" s="1586" t="s">
        <v>570</v>
      </c>
      <c r="D8" s="1515"/>
      <c r="E8" s="1515"/>
      <c r="F8" s="1515"/>
      <c r="G8" s="1515"/>
      <c r="H8" s="1515"/>
      <c r="I8" s="1515"/>
      <c r="J8" s="1515"/>
      <c r="K8" s="1515"/>
      <c r="L8" s="1587"/>
      <c r="M8" s="22"/>
    </row>
    <row r="9" spans="1:13" ht="24.75" customHeight="1">
      <c r="A9" s="1751"/>
      <c r="B9" s="1581"/>
      <c r="C9" s="1586" t="s">
        <v>571</v>
      </c>
      <c r="D9" s="1515"/>
      <c r="E9" s="1515"/>
      <c r="F9" s="1515"/>
      <c r="G9" s="1515"/>
      <c r="H9" s="1515"/>
      <c r="I9" s="1515"/>
      <c r="J9" s="1515"/>
      <c r="K9" s="1515"/>
      <c r="L9" s="1587"/>
      <c r="M9" s="22"/>
    </row>
    <row r="10" spans="1:13" ht="24.75" customHeight="1">
      <c r="A10" s="1751"/>
      <c r="B10" s="1581"/>
      <c r="C10" s="1586" t="s">
        <v>572</v>
      </c>
      <c r="D10" s="1515"/>
      <c r="E10" s="1515"/>
      <c r="F10" s="1515" t="s">
        <v>602</v>
      </c>
      <c r="G10" s="1515"/>
      <c r="H10" s="1515"/>
      <c r="I10" s="1515"/>
      <c r="J10" s="1515"/>
      <c r="K10" s="1515"/>
      <c r="L10" s="1587"/>
      <c r="M10" s="22"/>
    </row>
    <row r="11" spans="1:13" ht="24.75" customHeight="1">
      <c r="A11" s="1751"/>
      <c r="B11" s="1581"/>
      <c r="C11" s="1586" t="s">
        <v>578</v>
      </c>
      <c r="D11" s="1515"/>
      <c r="E11" s="1515"/>
      <c r="F11" s="1515"/>
      <c r="G11" s="1515"/>
      <c r="H11" s="1515"/>
      <c r="I11" s="1515"/>
      <c r="J11" s="1515"/>
      <c r="K11" s="1515"/>
      <c r="L11" s="1587"/>
      <c r="M11" s="22"/>
    </row>
    <row r="12" spans="1:13" ht="24.75" customHeight="1" thickBot="1">
      <c r="A12" s="1752"/>
      <c r="B12" s="1753"/>
      <c r="C12" s="1741" t="s">
        <v>579</v>
      </c>
      <c r="D12" s="1742"/>
      <c r="E12" s="1742"/>
      <c r="F12" s="1742" t="s">
        <v>603</v>
      </c>
      <c r="G12" s="1742"/>
      <c r="H12" s="1742"/>
      <c r="I12" s="1742"/>
      <c r="J12" s="1742"/>
      <c r="K12" s="1742"/>
      <c r="L12" s="1743"/>
      <c r="M12" s="22"/>
    </row>
    <row r="13" spans="1:13" ht="24.75" customHeight="1" thickTop="1">
      <c r="A13" s="1754" t="s">
        <v>580</v>
      </c>
      <c r="B13" s="1755"/>
      <c r="C13" s="1758" t="s">
        <v>581</v>
      </c>
      <c r="D13" s="1756"/>
      <c r="E13" s="1756"/>
      <c r="F13" s="1756"/>
      <c r="G13" s="1757"/>
      <c r="H13" s="263" t="s">
        <v>108</v>
      </c>
      <c r="I13" s="1744"/>
      <c r="J13" s="1745"/>
      <c r="K13" s="260" t="s">
        <v>582</v>
      </c>
      <c r="L13" s="264"/>
      <c r="M13" s="22"/>
    </row>
    <row r="14" spans="1:13" ht="24.75" customHeight="1">
      <c r="A14" s="1751"/>
      <c r="B14" s="1581"/>
      <c r="C14" s="1586" t="s">
        <v>583</v>
      </c>
      <c r="D14" s="1515"/>
      <c r="E14" s="1515"/>
      <c r="F14" s="1515" t="s">
        <v>458</v>
      </c>
      <c r="G14" s="1515"/>
      <c r="H14" s="1515"/>
      <c r="I14" s="1515"/>
      <c r="J14" s="1515"/>
      <c r="K14" s="1515"/>
      <c r="L14" s="1587"/>
      <c r="M14" s="22"/>
    </row>
    <row r="15" spans="1:13" ht="24.75" customHeight="1">
      <c r="A15" s="1751"/>
      <c r="B15" s="1581"/>
      <c r="C15" s="1586" t="s">
        <v>584</v>
      </c>
      <c r="D15" s="1515"/>
      <c r="E15" s="1515"/>
      <c r="F15" s="1515" t="s">
        <v>319</v>
      </c>
      <c r="G15" s="1515"/>
      <c r="H15" s="1515"/>
      <c r="I15" s="1515"/>
      <c r="J15" s="1515"/>
      <c r="K15" s="1515"/>
      <c r="L15" s="1587"/>
      <c r="M15" s="22"/>
    </row>
    <row r="16" spans="1:13" ht="24.75" customHeight="1">
      <c r="A16" s="1751"/>
      <c r="B16" s="1581"/>
      <c r="C16" s="1586" t="s">
        <v>585</v>
      </c>
      <c r="D16" s="1515"/>
      <c r="E16" s="1515"/>
      <c r="F16" s="1515" t="s">
        <v>319</v>
      </c>
      <c r="G16" s="1515"/>
      <c r="H16" s="1515"/>
      <c r="I16" s="1515"/>
      <c r="J16" s="1515"/>
      <c r="K16" s="1515"/>
      <c r="L16" s="1587"/>
      <c r="M16" s="22"/>
    </row>
    <row r="17" spans="1:13" ht="24.75" customHeight="1" thickBot="1">
      <c r="A17" s="1752"/>
      <c r="B17" s="1753"/>
      <c r="C17" s="1741" t="s">
        <v>586</v>
      </c>
      <c r="D17" s="1742"/>
      <c r="E17" s="1742"/>
      <c r="F17" s="1742" t="s">
        <v>320</v>
      </c>
      <c r="G17" s="1742"/>
      <c r="H17" s="1742"/>
      <c r="I17" s="1742"/>
      <c r="J17" s="1742"/>
      <c r="K17" s="1742"/>
      <c r="L17" s="1743"/>
      <c r="M17" s="22"/>
    </row>
    <row r="18" spans="1:13" ht="24.75" customHeight="1" thickTop="1">
      <c r="A18" s="1759" t="s">
        <v>588</v>
      </c>
      <c r="B18" s="1760"/>
      <c r="C18" s="1736" t="s">
        <v>589</v>
      </c>
      <c r="D18" s="1562"/>
      <c r="E18" s="1562"/>
      <c r="F18" s="1564" t="s">
        <v>590</v>
      </c>
      <c r="G18" s="1564"/>
      <c r="H18" s="1564"/>
      <c r="I18" s="1564" t="s">
        <v>606</v>
      </c>
      <c r="J18" s="1564"/>
      <c r="K18" s="1564"/>
      <c r="L18" s="1737"/>
      <c r="M18" s="22"/>
    </row>
    <row r="19" spans="1:13" ht="24.75" customHeight="1">
      <c r="A19" s="1761"/>
      <c r="B19" s="1762"/>
      <c r="C19" s="1586" t="s">
        <v>321</v>
      </c>
      <c r="D19" s="1515"/>
      <c r="E19" s="1515"/>
      <c r="F19" s="145"/>
      <c r="G19" s="257" t="s">
        <v>109</v>
      </c>
      <c r="H19" s="464"/>
      <c r="I19" s="1515"/>
      <c r="J19" s="1515"/>
      <c r="K19" s="1568"/>
      <c r="L19" s="149" t="s">
        <v>110</v>
      </c>
      <c r="M19" s="22"/>
    </row>
    <row r="20" spans="1:13" ht="24.75" customHeight="1">
      <c r="A20" s="1761"/>
      <c r="B20" s="1762"/>
      <c r="C20" s="1586" t="s">
        <v>323</v>
      </c>
      <c r="D20" s="1515"/>
      <c r="E20" s="1515"/>
      <c r="F20" s="460"/>
      <c r="G20" s="257" t="s">
        <v>109</v>
      </c>
      <c r="H20" s="464"/>
      <c r="I20" s="1515"/>
      <c r="J20" s="1515"/>
      <c r="K20" s="1568"/>
      <c r="L20" s="149" t="s">
        <v>110</v>
      </c>
      <c r="M20" s="22"/>
    </row>
    <row r="21" spans="1:13" ht="24.75" customHeight="1">
      <c r="A21" s="1761"/>
      <c r="B21" s="1762"/>
      <c r="C21" s="1586" t="s">
        <v>324</v>
      </c>
      <c r="D21" s="1515"/>
      <c r="E21" s="1515"/>
      <c r="F21" s="145"/>
      <c r="G21" s="257" t="s">
        <v>109</v>
      </c>
      <c r="H21" s="464"/>
      <c r="I21" s="1515"/>
      <c r="J21" s="1515"/>
      <c r="K21" s="1568"/>
      <c r="L21" s="149" t="s">
        <v>110</v>
      </c>
      <c r="M21" s="22"/>
    </row>
    <row r="22" spans="1:13" ht="24.75" customHeight="1">
      <c r="A22" s="1761"/>
      <c r="B22" s="1762"/>
      <c r="C22" s="1586" t="s">
        <v>325</v>
      </c>
      <c r="D22" s="1515"/>
      <c r="E22" s="1515"/>
      <c r="F22" s="145"/>
      <c r="G22" s="257" t="s">
        <v>109</v>
      </c>
      <c r="H22" s="464"/>
      <c r="I22" s="1515"/>
      <c r="J22" s="1515"/>
      <c r="K22" s="1568"/>
      <c r="L22" s="149" t="s">
        <v>110</v>
      </c>
      <c r="M22" s="22"/>
    </row>
    <row r="23" spans="1:13" ht="24.75" customHeight="1">
      <c r="A23" s="1761"/>
      <c r="B23" s="1762"/>
      <c r="C23" s="1586" t="s">
        <v>326</v>
      </c>
      <c r="D23" s="1515"/>
      <c r="E23" s="1515"/>
      <c r="F23" s="145"/>
      <c r="G23" s="257" t="s">
        <v>109</v>
      </c>
      <c r="H23" s="464"/>
      <c r="I23" s="1515"/>
      <c r="J23" s="1515"/>
      <c r="K23" s="1568"/>
      <c r="L23" s="149" t="s">
        <v>110</v>
      </c>
      <c r="M23" s="22"/>
    </row>
    <row r="24" spans="1:13" ht="24.75" customHeight="1" thickBot="1">
      <c r="A24" s="1763"/>
      <c r="B24" s="1764"/>
      <c r="C24" s="1746" t="s">
        <v>327</v>
      </c>
      <c r="D24" s="1747"/>
      <c r="E24" s="1747"/>
      <c r="F24" s="265"/>
      <c r="G24" s="258"/>
      <c r="H24" s="465"/>
      <c r="I24" s="1742"/>
      <c r="J24" s="1742"/>
      <c r="K24" s="1748"/>
      <c r="L24" s="266" t="s">
        <v>322</v>
      </c>
      <c r="M24" s="22"/>
    </row>
    <row r="25" spans="1:13" ht="24.75" customHeight="1" thickTop="1">
      <c r="A25" s="1754" t="s">
        <v>607</v>
      </c>
      <c r="B25" s="1755"/>
      <c r="C25" s="1758" t="s">
        <v>608</v>
      </c>
      <c r="D25" s="1756"/>
      <c r="E25" s="1757"/>
      <c r="F25" s="263"/>
      <c r="G25" s="263" t="s">
        <v>609</v>
      </c>
      <c r="H25" s="1744"/>
      <c r="I25" s="1745"/>
      <c r="J25" s="263" t="s">
        <v>610</v>
      </c>
      <c r="K25" s="263"/>
      <c r="L25" s="267"/>
      <c r="M25" s="22"/>
    </row>
    <row r="26" spans="1:13" ht="24.75" customHeight="1">
      <c r="A26" s="1751"/>
      <c r="B26" s="1581"/>
      <c r="C26" s="1586" t="s">
        <v>611</v>
      </c>
      <c r="D26" s="1515"/>
      <c r="E26" s="1515"/>
      <c r="F26" s="1515" t="s">
        <v>328</v>
      </c>
      <c r="G26" s="1515"/>
      <c r="H26" s="1515"/>
      <c r="I26" s="1515"/>
      <c r="J26" s="1515"/>
      <c r="K26" s="1515"/>
      <c r="L26" s="1587"/>
      <c r="M26" s="22"/>
    </row>
    <row r="27" spans="1:13" ht="24.75" customHeight="1" thickBot="1">
      <c r="A27" s="1752"/>
      <c r="B27" s="1753"/>
      <c r="C27" s="1741" t="s">
        <v>612</v>
      </c>
      <c r="D27" s="1742"/>
      <c r="E27" s="1742"/>
      <c r="F27" s="1742" t="s">
        <v>329</v>
      </c>
      <c r="G27" s="1742"/>
      <c r="H27" s="1742"/>
      <c r="I27" s="1742"/>
      <c r="J27" s="1742"/>
      <c r="K27" s="1742"/>
      <c r="L27" s="1743"/>
      <c r="M27" s="22"/>
    </row>
    <row r="28" spans="1:13" ht="24.75" customHeight="1" thickBot="1" thickTop="1">
      <c r="A28" s="1729" t="s">
        <v>613</v>
      </c>
      <c r="B28" s="1730"/>
      <c r="C28" s="440" t="s">
        <v>614</v>
      </c>
      <c r="D28" s="466" t="s">
        <v>615</v>
      </c>
      <c r="E28" s="1731" t="s">
        <v>736</v>
      </c>
      <c r="F28" s="1732"/>
      <c r="G28" s="1733" t="s">
        <v>604</v>
      </c>
      <c r="H28" s="1734"/>
      <c r="I28" s="1733" t="s">
        <v>737</v>
      </c>
      <c r="J28" s="1735"/>
      <c r="K28" s="1734"/>
      <c r="L28" s="467" t="s">
        <v>605</v>
      </c>
      <c r="M28" s="22"/>
    </row>
    <row r="29" spans="1:13" ht="24.75" customHeight="1" thickTop="1">
      <c r="A29" s="1767" t="s">
        <v>1076</v>
      </c>
      <c r="B29" s="1768"/>
      <c r="C29" s="1736"/>
      <c r="D29" s="1562"/>
      <c r="E29" s="1562"/>
      <c r="F29" s="1562"/>
      <c r="G29" s="1562"/>
      <c r="H29" s="1562"/>
      <c r="I29" s="1562"/>
      <c r="J29" s="1562"/>
      <c r="K29" s="1562"/>
      <c r="L29" s="1771"/>
      <c r="M29" s="22"/>
    </row>
    <row r="30" spans="1:13" ht="24.75" customHeight="1">
      <c r="A30" s="1751"/>
      <c r="B30" s="1581"/>
      <c r="C30" s="1586"/>
      <c r="D30" s="1515"/>
      <c r="E30" s="1515"/>
      <c r="F30" s="1515"/>
      <c r="G30" s="1515"/>
      <c r="H30" s="1515"/>
      <c r="I30" s="1515"/>
      <c r="J30" s="1515"/>
      <c r="K30" s="1515"/>
      <c r="L30" s="1587"/>
      <c r="M30" s="22"/>
    </row>
    <row r="31" spans="1:13" ht="24.75" customHeight="1">
      <c r="A31" s="1751"/>
      <c r="B31" s="1581"/>
      <c r="C31" s="1586"/>
      <c r="D31" s="1515"/>
      <c r="E31" s="1515"/>
      <c r="F31" s="1515"/>
      <c r="G31" s="1515"/>
      <c r="H31" s="1515"/>
      <c r="I31" s="1515"/>
      <c r="J31" s="1515"/>
      <c r="K31" s="1515"/>
      <c r="L31" s="1587"/>
      <c r="M31" s="22"/>
    </row>
    <row r="32" spans="1:13" ht="24.75" customHeight="1">
      <c r="A32" s="1751"/>
      <c r="B32" s="1581"/>
      <c r="C32" s="1586"/>
      <c r="D32" s="1515"/>
      <c r="E32" s="1515"/>
      <c r="F32" s="1515"/>
      <c r="G32" s="1515"/>
      <c r="H32" s="1515"/>
      <c r="I32" s="1515"/>
      <c r="J32" s="1515"/>
      <c r="K32" s="1515"/>
      <c r="L32" s="1587"/>
      <c r="M32" s="22"/>
    </row>
    <row r="33" spans="1:13" ht="24.75" customHeight="1">
      <c r="A33" s="1751"/>
      <c r="B33" s="1581"/>
      <c r="C33" s="1586"/>
      <c r="D33" s="1515"/>
      <c r="E33" s="1515"/>
      <c r="F33" s="1515"/>
      <c r="G33" s="1515"/>
      <c r="H33" s="1515"/>
      <c r="I33" s="1515"/>
      <c r="J33" s="1515"/>
      <c r="K33" s="1515"/>
      <c r="L33" s="1587"/>
      <c r="M33" s="22"/>
    </row>
    <row r="34" spans="1:13" ht="24.75" customHeight="1">
      <c r="A34" s="1751"/>
      <c r="B34" s="1581"/>
      <c r="C34" s="1586"/>
      <c r="D34" s="1515"/>
      <c r="E34" s="1515"/>
      <c r="F34" s="1515"/>
      <c r="G34" s="1515"/>
      <c r="H34" s="1515"/>
      <c r="I34" s="1515"/>
      <c r="J34" s="1515"/>
      <c r="K34" s="1515"/>
      <c r="L34" s="1587"/>
      <c r="M34" s="22"/>
    </row>
    <row r="35" spans="1:13" ht="24.75" customHeight="1" thickBot="1">
      <c r="A35" s="1769"/>
      <c r="B35" s="1770"/>
      <c r="C35" s="1765"/>
      <c r="D35" s="1523"/>
      <c r="E35" s="1523"/>
      <c r="F35" s="1523"/>
      <c r="G35" s="1523"/>
      <c r="H35" s="1523"/>
      <c r="I35" s="1523"/>
      <c r="J35" s="1523"/>
      <c r="K35" s="1523"/>
      <c r="L35" s="1766"/>
      <c r="M35" s="22"/>
    </row>
    <row r="36" spans="1:13" ht="13.5">
      <c r="A36" s="22"/>
      <c r="B36" s="22"/>
      <c r="C36" s="22"/>
      <c r="D36" s="22"/>
      <c r="E36" s="22"/>
      <c r="F36" s="22"/>
      <c r="G36" s="22"/>
      <c r="H36" s="22"/>
      <c r="I36" s="22"/>
      <c r="J36" s="22"/>
      <c r="K36" s="22"/>
      <c r="L36" s="22"/>
      <c r="M36" s="22"/>
    </row>
    <row r="37" spans="1:13" ht="13.5">
      <c r="A37" s="22"/>
      <c r="B37" s="22"/>
      <c r="C37" s="22"/>
      <c r="D37" s="22"/>
      <c r="E37" s="22"/>
      <c r="F37" s="22"/>
      <c r="G37" s="22"/>
      <c r="H37" s="22"/>
      <c r="I37" s="22"/>
      <c r="J37" s="22"/>
      <c r="K37" s="22"/>
      <c r="L37" s="22"/>
      <c r="M37" s="22"/>
    </row>
    <row r="38" spans="1:13" ht="13.5">
      <c r="A38" s="22"/>
      <c r="B38" s="22"/>
      <c r="C38" s="22"/>
      <c r="D38" s="22"/>
      <c r="E38" s="22"/>
      <c r="F38" s="22"/>
      <c r="G38" s="22"/>
      <c r="H38" s="22"/>
      <c r="I38" s="22"/>
      <c r="J38" s="22"/>
      <c r="K38" s="22"/>
      <c r="L38" s="22"/>
      <c r="M38" s="22"/>
    </row>
  </sheetData>
  <sheetProtection/>
  <mergeCells count="64">
    <mergeCell ref="C5:K5"/>
    <mergeCell ref="A6:B6"/>
    <mergeCell ref="C6:E6"/>
    <mergeCell ref="C4:K4"/>
    <mergeCell ref="C33:L33"/>
    <mergeCell ref="C34:L34"/>
    <mergeCell ref="C27:E27"/>
    <mergeCell ref="F27:L27"/>
    <mergeCell ref="F26:L26"/>
    <mergeCell ref="A25:B27"/>
    <mergeCell ref="C35:L35"/>
    <mergeCell ref="A29:B35"/>
    <mergeCell ref="C29:L29"/>
    <mergeCell ref="C30:L30"/>
    <mergeCell ref="C31:L31"/>
    <mergeCell ref="C32:L32"/>
    <mergeCell ref="A18:B24"/>
    <mergeCell ref="C25:E25"/>
    <mergeCell ref="H25:I25"/>
    <mergeCell ref="C26:E26"/>
    <mergeCell ref="F18:H18"/>
    <mergeCell ref="C19:E19"/>
    <mergeCell ref="I19:K19"/>
    <mergeCell ref="C20:E20"/>
    <mergeCell ref="I20:K20"/>
    <mergeCell ref="C21:E21"/>
    <mergeCell ref="A7:B12"/>
    <mergeCell ref="A13:B17"/>
    <mergeCell ref="F13:G13"/>
    <mergeCell ref="F16:L16"/>
    <mergeCell ref="C15:E15"/>
    <mergeCell ref="F15:L15"/>
    <mergeCell ref="C16:E16"/>
    <mergeCell ref="C13:E13"/>
    <mergeCell ref="C14:E14"/>
    <mergeCell ref="F14:L14"/>
    <mergeCell ref="F12:L12"/>
    <mergeCell ref="C23:E23"/>
    <mergeCell ref="C24:E24"/>
    <mergeCell ref="I23:K23"/>
    <mergeCell ref="I24:K24"/>
    <mergeCell ref="C22:E22"/>
    <mergeCell ref="I21:K21"/>
    <mergeCell ref="I22:K22"/>
    <mergeCell ref="C7:E7"/>
    <mergeCell ref="F7:L7"/>
    <mergeCell ref="C8:E8"/>
    <mergeCell ref="F8:L8"/>
    <mergeCell ref="C17:E17"/>
    <mergeCell ref="F17:L17"/>
    <mergeCell ref="I13:J13"/>
    <mergeCell ref="C11:E11"/>
    <mergeCell ref="F11:L11"/>
    <mergeCell ref="C12:E12"/>
    <mergeCell ref="A28:B28"/>
    <mergeCell ref="E28:F28"/>
    <mergeCell ref="G28:H28"/>
    <mergeCell ref="I28:K28"/>
    <mergeCell ref="C9:E9"/>
    <mergeCell ref="F9:L9"/>
    <mergeCell ref="C10:E10"/>
    <mergeCell ref="F10:L10"/>
    <mergeCell ref="C18:E18"/>
    <mergeCell ref="I18:L18"/>
  </mergeCells>
  <printOptions/>
  <pageMargins left="0.7874015748031497" right="0.7874015748031497" top="0.984251968503937" bottom="0.984251968503937" header="0.5118110236220472" footer="0"/>
  <pageSetup horizontalDpi="600" verticalDpi="600" orientation="portrait" paperSize="9" scale="78" r:id="rId2"/>
  <headerFooter alignWithMargins="0">
    <oddFooter>&amp;C－１７－</oddFooter>
  </headerFooter>
  <drawing r:id="rId1"/>
</worksheet>
</file>

<file path=xl/worksheets/sheet18.xml><?xml version="1.0" encoding="utf-8"?>
<worksheet xmlns="http://schemas.openxmlformats.org/spreadsheetml/2006/main" xmlns:r="http://schemas.openxmlformats.org/officeDocument/2006/relationships">
  <dimension ref="A1:I35"/>
  <sheetViews>
    <sheetView zoomScale="75" zoomScaleNormal="75" zoomScalePageLayoutView="0" workbookViewId="0" topLeftCell="A1">
      <selection activeCell="A1" sqref="A1"/>
    </sheetView>
  </sheetViews>
  <sheetFormatPr defaultColWidth="9.00390625" defaultRowHeight="13.5"/>
  <cols>
    <col min="1" max="2" width="17.875" style="577" customWidth="1"/>
    <col min="3" max="3" width="18.625" style="577" customWidth="1"/>
    <col min="4" max="4" width="13.625" style="577" customWidth="1"/>
    <col min="5" max="5" width="18.625" style="577" customWidth="1"/>
    <col min="6" max="6" width="13.625" style="577" customWidth="1"/>
    <col min="7" max="8" width="9.00390625" style="577" customWidth="1"/>
    <col min="9" max="9" width="14.625" style="577" customWidth="1"/>
    <col min="10" max="16384" width="9.00390625" style="577" customWidth="1"/>
  </cols>
  <sheetData>
    <row r="1" ht="14.25">
      <c r="F1" s="193" t="s">
        <v>587</v>
      </c>
    </row>
    <row r="2" spans="1:8" ht="24" customHeight="1">
      <c r="A2" s="1774" t="s">
        <v>784</v>
      </c>
      <c r="B2" s="1774"/>
      <c r="C2" s="1774"/>
      <c r="D2" s="1774"/>
      <c r="E2" s="1774"/>
      <c r="F2" s="1774"/>
      <c r="G2" s="168"/>
      <c r="H2" s="168"/>
    </row>
    <row r="3" ht="23.25" customHeight="1" thickBot="1"/>
    <row r="4" spans="1:2" ht="27.75" customHeight="1" thickBot="1">
      <c r="A4" s="578" t="s">
        <v>825</v>
      </c>
      <c r="B4" s="579" t="str">
        <f>'基本事項記入ｼｰﾄ'!C29</f>
        <v>**</v>
      </c>
    </row>
    <row r="5" spans="1:6" ht="27" customHeight="1">
      <c r="A5" s="1782" t="s">
        <v>874</v>
      </c>
      <c r="B5" s="1783"/>
      <c r="C5" s="1783" t="s">
        <v>888</v>
      </c>
      <c r="D5" s="1783"/>
      <c r="E5" s="1777" t="s">
        <v>785</v>
      </c>
      <c r="F5" s="1778"/>
    </row>
    <row r="6" spans="1:9" ht="27" customHeight="1">
      <c r="A6" s="1779" t="s">
        <v>767</v>
      </c>
      <c r="B6" s="580" t="s">
        <v>459</v>
      </c>
      <c r="C6" s="581">
        <v>0.01</v>
      </c>
      <c r="D6" s="582" t="s">
        <v>768</v>
      </c>
      <c r="E6" s="581"/>
      <c r="F6" s="583" t="s">
        <v>460</v>
      </c>
      <c r="I6" s="581" t="s">
        <v>461</v>
      </c>
    </row>
    <row r="7" spans="1:9" ht="27" customHeight="1">
      <c r="A7" s="1779"/>
      <c r="B7" s="580" t="s">
        <v>769</v>
      </c>
      <c r="C7" s="581">
        <v>0.01</v>
      </c>
      <c r="D7" s="582" t="s">
        <v>768</v>
      </c>
      <c r="E7" s="581"/>
      <c r="F7" s="583" t="s">
        <v>460</v>
      </c>
      <c r="I7" s="581" t="s">
        <v>462</v>
      </c>
    </row>
    <row r="8" spans="1:9" ht="27" customHeight="1">
      <c r="A8" s="1779"/>
      <c r="B8" s="580" t="s">
        <v>770</v>
      </c>
      <c r="C8" s="581">
        <v>0.05</v>
      </c>
      <c r="D8" s="582" t="s">
        <v>768</v>
      </c>
      <c r="E8" s="581"/>
      <c r="F8" s="583" t="s">
        <v>460</v>
      </c>
      <c r="I8" s="581" t="s">
        <v>463</v>
      </c>
    </row>
    <row r="9" spans="1:9" ht="27" customHeight="1">
      <c r="A9" s="1779"/>
      <c r="B9" s="580" t="s">
        <v>771</v>
      </c>
      <c r="C9" s="581">
        <v>0.01</v>
      </c>
      <c r="D9" s="582" t="s">
        <v>768</v>
      </c>
      <c r="E9" s="581"/>
      <c r="F9" s="583" t="s">
        <v>460</v>
      </c>
      <c r="I9" s="581" t="s">
        <v>462</v>
      </c>
    </row>
    <row r="10" spans="1:9" ht="27" customHeight="1">
      <c r="A10" s="1779"/>
      <c r="B10" s="580" t="s">
        <v>772</v>
      </c>
      <c r="C10" s="581">
        <v>0.0005</v>
      </c>
      <c r="D10" s="582" t="s">
        <v>768</v>
      </c>
      <c r="E10" s="581"/>
      <c r="F10" s="583" t="s">
        <v>460</v>
      </c>
      <c r="I10" s="581" t="s">
        <v>464</v>
      </c>
    </row>
    <row r="11" spans="1:9" ht="27" customHeight="1">
      <c r="A11" s="1779"/>
      <c r="B11" s="580" t="s">
        <v>465</v>
      </c>
      <c r="C11" s="581">
        <v>0.01</v>
      </c>
      <c r="D11" s="582" t="s">
        <v>768</v>
      </c>
      <c r="E11" s="581"/>
      <c r="F11" s="583" t="s">
        <v>460</v>
      </c>
      <c r="I11" s="581" t="s">
        <v>466</v>
      </c>
    </row>
    <row r="12" spans="1:9" ht="27" customHeight="1">
      <c r="A12" s="1779"/>
      <c r="B12" s="580" t="s">
        <v>773</v>
      </c>
      <c r="C12" s="581">
        <v>0.8</v>
      </c>
      <c r="D12" s="582" t="s">
        <v>768</v>
      </c>
      <c r="E12" s="581"/>
      <c r="F12" s="583" t="s">
        <v>460</v>
      </c>
      <c r="I12" s="581">
        <v>0.15</v>
      </c>
    </row>
    <row r="13" spans="1:9" ht="27" customHeight="1" thickBot="1">
      <c r="A13" s="1780"/>
      <c r="B13" s="584" t="s">
        <v>774</v>
      </c>
      <c r="C13" s="585">
        <v>1</v>
      </c>
      <c r="D13" s="586" t="s">
        <v>768</v>
      </c>
      <c r="E13" s="587"/>
      <c r="F13" s="588" t="s">
        <v>460</v>
      </c>
      <c r="I13" s="587" t="s">
        <v>467</v>
      </c>
    </row>
    <row r="14" spans="1:9" ht="27" customHeight="1" thickTop="1">
      <c r="A14" s="1781" t="s">
        <v>775</v>
      </c>
      <c r="B14" s="589" t="s">
        <v>468</v>
      </c>
      <c r="C14" s="590">
        <v>150</v>
      </c>
      <c r="D14" s="591" t="s">
        <v>776</v>
      </c>
      <c r="E14" s="592"/>
      <c r="F14" s="593" t="s">
        <v>469</v>
      </c>
      <c r="I14" s="592" t="s">
        <v>470</v>
      </c>
    </row>
    <row r="15" spans="1:9" ht="27" customHeight="1">
      <c r="A15" s="1779"/>
      <c r="B15" s="580" t="s">
        <v>769</v>
      </c>
      <c r="C15" s="581">
        <v>150</v>
      </c>
      <c r="D15" s="582" t="s">
        <v>776</v>
      </c>
      <c r="E15" s="581"/>
      <c r="F15" s="583" t="s">
        <v>469</v>
      </c>
      <c r="I15" s="581">
        <v>9</v>
      </c>
    </row>
    <row r="16" spans="1:9" ht="27" customHeight="1">
      <c r="A16" s="1779"/>
      <c r="B16" s="580" t="s">
        <v>770</v>
      </c>
      <c r="C16" s="581">
        <v>250</v>
      </c>
      <c r="D16" s="582" t="s">
        <v>776</v>
      </c>
      <c r="E16" s="581"/>
      <c r="F16" s="583" t="s">
        <v>469</v>
      </c>
      <c r="I16" s="581" t="s">
        <v>471</v>
      </c>
    </row>
    <row r="17" spans="1:9" ht="27" customHeight="1">
      <c r="A17" s="1779"/>
      <c r="B17" s="580" t="s">
        <v>771</v>
      </c>
      <c r="C17" s="581">
        <v>150</v>
      </c>
      <c r="D17" s="582" t="s">
        <v>776</v>
      </c>
      <c r="E17" s="581"/>
      <c r="F17" s="583" t="s">
        <v>469</v>
      </c>
      <c r="I17" s="581" t="s">
        <v>470</v>
      </c>
    </row>
    <row r="18" spans="1:9" ht="27" customHeight="1">
      <c r="A18" s="1779"/>
      <c r="B18" s="580" t="s">
        <v>772</v>
      </c>
      <c r="C18" s="581">
        <v>15</v>
      </c>
      <c r="D18" s="582" t="s">
        <v>776</v>
      </c>
      <c r="E18" s="581"/>
      <c r="F18" s="583" t="s">
        <v>469</v>
      </c>
      <c r="I18" s="581" t="s">
        <v>467</v>
      </c>
    </row>
    <row r="19" spans="1:9" ht="27" customHeight="1">
      <c r="A19" s="1779"/>
      <c r="B19" s="580" t="s">
        <v>465</v>
      </c>
      <c r="C19" s="581">
        <v>150</v>
      </c>
      <c r="D19" s="582" t="s">
        <v>776</v>
      </c>
      <c r="E19" s="581"/>
      <c r="F19" s="583" t="s">
        <v>469</v>
      </c>
      <c r="I19" s="581" t="s">
        <v>470</v>
      </c>
    </row>
    <row r="20" spans="1:9" ht="27" customHeight="1">
      <c r="A20" s="1779"/>
      <c r="B20" s="580" t="s">
        <v>773</v>
      </c>
      <c r="C20" s="581">
        <v>4000</v>
      </c>
      <c r="D20" s="582" t="s">
        <v>776</v>
      </c>
      <c r="E20" s="581"/>
      <c r="F20" s="583" t="s">
        <v>469</v>
      </c>
      <c r="I20" s="581">
        <v>240</v>
      </c>
    </row>
    <row r="21" spans="1:9" ht="27" customHeight="1" thickBot="1">
      <c r="A21" s="1780"/>
      <c r="B21" s="584" t="s">
        <v>774</v>
      </c>
      <c r="C21" s="587">
        <v>4000</v>
      </c>
      <c r="D21" s="586" t="s">
        <v>776</v>
      </c>
      <c r="E21" s="581"/>
      <c r="F21" s="588" t="s">
        <v>469</v>
      </c>
      <c r="I21" s="581">
        <v>190</v>
      </c>
    </row>
    <row r="22" spans="1:6" ht="51.75" customHeight="1" thickBot="1" thickTop="1">
      <c r="A22" s="594" t="s">
        <v>777</v>
      </c>
      <c r="B22" s="595"/>
      <c r="C22" s="1786" t="s">
        <v>786</v>
      </c>
      <c r="D22" s="1784"/>
      <c r="E22" s="1784"/>
      <c r="F22" s="1785"/>
    </row>
    <row r="23" spans="1:7" ht="24" customHeight="1" thickTop="1">
      <c r="A23" s="1797" t="s">
        <v>778</v>
      </c>
      <c r="B23" s="596" t="s">
        <v>472</v>
      </c>
      <c r="C23" s="1787" t="s">
        <v>222</v>
      </c>
      <c r="D23" s="1787"/>
      <c r="E23" s="1787"/>
      <c r="F23" s="1788"/>
      <c r="G23" s="597"/>
    </row>
    <row r="24" spans="1:7" ht="24" customHeight="1">
      <c r="A24" s="1798"/>
      <c r="B24" s="598" t="s">
        <v>473</v>
      </c>
      <c r="C24" s="1775">
        <v>100</v>
      </c>
      <c r="D24" s="1775"/>
      <c r="E24" s="1775"/>
      <c r="F24" s="1776"/>
      <c r="G24" s="597"/>
    </row>
    <row r="25" spans="1:7" ht="24" customHeight="1">
      <c r="A25" s="1798"/>
      <c r="B25" s="598" t="s">
        <v>474</v>
      </c>
      <c r="C25" s="1775" t="s">
        <v>475</v>
      </c>
      <c r="D25" s="1775"/>
      <c r="E25" s="1775"/>
      <c r="F25" s="1776"/>
      <c r="G25" s="597"/>
    </row>
    <row r="26" spans="1:7" ht="24" customHeight="1">
      <c r="A26" s="1798"/>
      <c r="B26" s="598" t="s">
        <v>476</v>
      </c>
      <c r="C26" s="1775" t="s">
        <v>222</v>
      </c>
      <c r="D26" s="1775"/>
      <c r="E26" s="1775"/>
      <c r="F26" s="1776"/>
      <c r="G26" s="597"/>
    </row>
    <row r="27" spans="1:7" ht="24" customHeight="1">
      <c r="A27" s="1798"/>
      <c r="B27" s="598" t="s">
        <v>477</v>
      </c>
      <c r="C27" s="1794" t="s">
        <v>222</v>
      </c>
      <c r="D27" s="1794"/>
      <c r="E27" s="1775"/>
      <c r="F27" s="1776"/>
      <c r="G27" s="597"/>
    </row>
    <row r="28" spans="1:7" ht="24" customHeight="1">
      <c r="A28" s="1798"/>
      <c r="B28" s="598" t="s">
        <v>478</v>
      </c>
      <c r="C28" s="1775" t="s">
        <v>222</v>
      </c>
      <c r="D28" s="1775"/>
      <c r="E28" s="1775"/>
      <c r="F28" s="1776"/>
      <c r="G28" s="597"/>
    </row>
    <row r="29" spans="1:7" ht="24" customHeight="1" thickBot="1">
      <c r="A29" s="1799"/>
      <c r="B29" s="599" t="s">
        <v>479</v>
      </c>
      <c r="C29" s="1792" t="s">
        <v>480</v>
      </c>
      <c r="D29" s="1792"/>
      <c r="E29" s="1792"/>
      <c r="F29" s="1793"/>
      <c r="G29" s="597"/>
    </row>
    <row r="30" spans="1:7" ht="24" customHeight="1" thickTop="1">
      <c r="A30" s="1795" t="s">
        <v>779</v>
      </c>
      <c r="B30" s="600" t="s">
        <v>780</v>
      </c>
      <c r="C30" s="601">
        <v>2.45</v>
      </c>
      <c r="D30" s="602" t="s">
        <v>481</v>
      </c>
      <c r="E30" s="601"/>
      <c r="F30" s="603" t="s">
        <v>482</v>
      </c>
      <c r="G30" s="604"/>
    </row>
    <row r="31" spans="1:7" ht="24" customHeight="1">
      <c r="A31" s="1795"/>
      <c r="B31" s="605" t="s">
        <v>934</v>
      </c>
      <c r="C31" s="606">
        <v>1</v>
      </c>
      <c r="D31" s="607" t="s">
        <v>781</v>
      </c>
      <c r="E31" s="608"/>
      <c r="F31" s="609" t="s">
        <v>483</v>
      </c>
      <c r="G31" s="604"/>
    </row>
    <row r="32" spans="1:7" ht="24" customHeight="1" thickBot="1">
      <c r="A32" s="1796"/>
      <c r="B32" s="610" t="s">
        <v>782</v>
      </c>
      <c r="C32" s="611">
        <v>3</v>
      </c>
      <c r="D32" s="612" t="s">
        <v>781</v>
      </c>
      <c r="E32" s="613"/>
      <c r="F32" s="614" t="s">
        <v>483</v>
      </c>
      <c r="G32" s="604"/>
    </row>
    <row r="33" spans="1:7" ht="31.5" customHeight="1" thickBot="1">
      <c r="A33" s="615" t="s">
        <v>787</v>
      </c>
      <c r="B33" s="1789"/>
      <c r="C33" s="1790"/>
      <c r="D33" s="1790"/>
      <c r="E33" s="1790"/>
      <c r="F33" s="1791"/>
      <c r="G33" s="604"/>
    </row>
    <row r="34" spans="1:6" ht="33" customHeight="1" thickBot="1">
      <c r="A34" s="572" t="s">
        <v>857</v>
      </c>
      <c r="B34" s="1532" t="str">
        <f>'基本事項記入ｼｰﾄ'!C31</f>
        <v>○○　○○　  印</v>
      </c>
      <c r="C34" s="1533"/>
      <c r="D34" s="573" t="s">
        <v>858</v>
      </c>
      <c r="E34" s="1532" t="str">
        <f>'基本事項記入ｼｰﾄ'!C32</f>
        <v>○○　○○○　　　印</v>
      </c>
      <c r="F34" s="1535"/>
    </row>
    <row r="35" ht="14.25">
      <c r="A35" s="577" t="s">
        <v>794</v>
      </c>
    </row>
  </sheetData>
  <sheetProtection/>
  <mergeCells count="27">
    <mergeCell ref="C27:D27"/>
    <mergeCell ref="C25:D25"/>
    <mergeCell ref="C26:D26"/>
    <mergeCell ref="A30:A32"/>
    <mergeCell ref="A23:A29"/>
    <mergeCell ref="C23:D23"/>
    <mergeCell ref="C24:D24"/>
    <mergeCell ref="E23:F23"/>
    <mergeCell ref="E24:F24"/>
    <mergeCell ref="E25:F25"/>
    <mergeCell ref="E26:F26"/>
    <mergeCell ref="B33:F33"/>
    <mergeCell ref="B34:C34"/>
    <mergeCell ref="E34:F34"/>
    <mergeCell ref="C28:D28"/>
    <mergeCell ref="C29:D29"/>
    <mergeCell ref="E29:F29"/>
    <mergeCell ref="A2:F2"/>
    <mergeCell ref="E27:F27"/>
    <mergeCell ref="E28:F28"/>
    <mergeCell ref="E5:F5"/>
    <mergeCell ref="A6:A13"/>
    <mergeCell ref="A14:A21"/>
    <mergeCell ref="A5:B5"/>
    <mergeCell ref="E22:F22"/>
    <mergeCell ref="C22:D22"/>
    <mergeCell ref="C5:D5"/>
  </mergeCells>
  <printOptions horizontalCentered="1"/>
  <pageMargins left="0.984251968503937" right="0.7874015748031497" top="0.984251968503937" bottom="0.5905511811023623" header="0.5118110236220472" footer="0"/>
  <pageSetup horizontalDpi="600" verticalDpi="600" orientation="portrait" paperSize="9" scale="80" r:id="rId1"/>
  <headerFooter alignWithMargins="0">
    <oddFooter>&amp;C－１８－</oddFooter>
  </headerFooter>
</worksheet>
</file>

<file path=xl/worksheets/sheet2.xml><?xml version="1.0" encoding="utf-8"?>
<worksheet xmlns="http://schemas.openxmlformats.org/spreadsheetml/2006/main" xmlns:r="http://schemas.openxmlformats.org/officeDocument/2006/relationships">
  <dimension ref="A1:E45"/>
  <sheetViews>
    <sheetView zoomScale="75" zoomScaleNormal="75" zoomScalePageLayoutView="0" workbookViewId="0" topLeftCell="A1">
      <selection activeCell="A45" sqref="A45:E45"/>
    </sheetView>
  </sheetViews>
  <sheetFormatPr defaultColWidth="9.00390625" defaultRowHeight="13.5"/>
  <cols>
    <col min="1" max="1" width="3.50390625" style="541" customWidth="1"/>
    <col min="2" max="2" width="6.50390625" style="541" customWidth="1"/>
    <col min="3" max="3" width="11.375" style="541" customWidth="1"/>
    <col min="4" max="4" width="45.875" style="541" customWidth="1"/>
    <col min="5" max="5" width="17.50390625" style="541" customWidth="1"/>
    <col min="6" max="16384" width="9.00390625" style="541" customWidth="1"/>
  </cols>
  <sheetData>
    <row r="1" spans="2:5" ht="18.75" customHeight="1">
      <c r="B1" s="726" t="s">
        <v>788</v>
      </c>
      <c r="C1" s="726"/>
      <c r="D1" s="726"/>
      <c r="E1" s="726"/>
    </row>
    <row r="2" spans="2:5" ht="9.75" customHeight="1">
      <c r="B2" s="538"/>
      <c r="C2" s="538"/>
      <c r="D2" s="538"/>
      <c r="E2" s="538"/>
    </row>
    <row r="3" spans="2:5" ht="17.25">
      <c r="B3" s="542" t="s">
        <v>1217</v>
      </c>
      <c r="C3" s="543" t="s">
        <v>963</v>
      </c>
      <c r="D3" s="542" t="s">
        <v>1218</v>
      </c>
      <c r="E3" s="544" t="s">
        <v>117</v>
      </c>
    </row>
    <row r="4" spans="2:5" ht="17.25">
      <c r="B4" s="545">
        <v>1</v>
      </c>
      <c r="C4" s="565">
        <v>11</v>
      </c>
      <c r="D4" s="546" t="s">
        <v>1219</v>
      </c>
      <c r="E4" s="546"/>
    </row>
    <row r="5" spans="2:5" ht="17.25">
      <c r="B5" s="547">
        <v>2</v>
      </c>
      <c r="C5" s="566">
        <v>21</v>
      </c>
      <c r="D5" s="548" t="s">
        <v>1220</v>
      </c>
      <c r="E5" s="548"/>
    </row>
    <row r="6" spans="2:5" ht="17.25">
      <c r="B6" s="549">
        <v>3</v>
      </c>
      <c r="C6" s="567">
        <v>22</v>
      </c>
      <c r="D6" s="550" t="s">
        <v>118</v>
      </c>
      <c r="E6" s="550"/>
    </row>
    <row r="7" spans="2:5" ht="17.25">
      <c r="B7" s="549">
        <v>4</v>
      </c>
      <c r="C7" s="567">
        <v>23</v>
      </c>
      <c r="D7" s="550" t="s">
        <v>119</v>
      </c>
      <c r="E7" s="550"/>
    </row>
    <row r="8" spans="2:5" ht="17.25">
      <c r="B8" s="549">
        <v>5</v>
      </c>
      <c r="C8" s="567">
        <v>24</v>
      </c>
      <c r="D8" s="550" t="s">
        <v>120</v>
      </c>
      <c r="E8" s="550"/>
    </row>
    <row r="9" spans="2:5" ht="17.25">
      <c r="B9" s="549">
        <v>6</v>
      </c>
      <c r="C9" s="567">
        <v>25</v>
      </c>
      <c r="D9" s="550" t="s">
        <v>964</v>
      </c>
      <c r="E9" s="550"/>
    </row>
    <row r="10" spans="2:5" ht="17.25">
      <c r="B10" s="549">
        <v>7</v>
      </c>
      <c r="C10" s="567">
        <v>26</v>
      </c>
      <c r="D10" s="550" t="s">
        <v>121</v>
      </c>
      <c r="E10" s="550"/>
    </row>
    <row r="11" spans="2:5" ht="17.25">
      <c r="B11" s="551">
        <v>8</v>
      </c>
      <c r="C11" s="568">
        <v>27</v>
      </c>
      <c r="D11" s="552" t="s">
        <v>122</v>
      </c>
      <c r="E11" s="552"/>
    </row>
    <row r="12" spans="2:5" ht="17.25">
      <c r="B12" s="547">
        <v>9</v>
      </c>
      <c r="C12" s="566">
        <v>31</v>
      </c>
      <c r="D12" s="548" t="s">
        <v>1221</v>
      </c>
      <c r="E12" s="548"/>
    </row>
    <row r="13" spans="2:5" ht="17.25">
      <c r="B13" s="549">
        <v>10</v>
      </c>
      <c r="C13" s="567">
        <v>32</v>
      </c>
      <c r="D13" s="550" t="s">
        <v>1222</v>
      </c>
      <c r="E13" s="550"/>
    </row>
    <row r="14" spans="2:5" ht="17.25">
      <c r="B14" s="549">
        <v>11</v>
      </c>
      <c r="C14" s="567">
        <v>33</v>
      </c>
      <c r="D14" s="550" t="s">
        <v>1223</v>
      </c>
      <c r="E14" s="550" t="s">
        <v>113</v>
      </c>
    </row>
    <row r="15" spans="2:5" ht="17.25">
      <c r="B15" s="551">
        <v>12</v>
      </c>
      <c r="C15" s="568">
        <v>34</v>
      </c>
      <c r="D15" s="552" t="s">
        <v>123</v>
      </c>
      <c r="E15" s="552"/>
    </row>
    <row r="16" spans="2:5" ht="17.25">
      <c r="B16" s="547">
        <v>13</v>
      </c>
      <c r="C16" s="566">
        <v>41</v>
      </c>
      <c r="D16" s="548" t="s">
        <v>1224</v>
      </c>
      <c r="E16" s="548" t="s">
        <v>113</v>
      </c>
    </row>
    <row r="17" spans="2:5" ht="17.25">
      <c r="B17" s="549">
        <v>14</v>
      </c>
      <c r="C17" s="567">
        <v>42</v>
      </c>
      <c r="D17" s="550" t="s">
        <v>116</v>
      </c>
      <c r="E17" s="550"/>
    </row>
    <row r="18" spans="2:5" ht="17.25">
      <c r="B18" s="549">
        <v>15</v>
      </c>
      <c r="C18" s="567">
        <v>43</v>
      </c>
      <c r="D18" s="550" t="s">
        <v>1174</v>
      </c>
      <c r="E18" s="550"/>
    </row>
    <row r="19" spans="2:5" ht="17.25">
      <c r="B19" s="549">
        <v>16</v>
      </c>
      <c r="C19" s="567">
        <v>44</v>
      </c>
      <c r="D19" s="553" t="s">
        <v>662</v>
      </c>
      <c r="E19" s="553"/>
    </row>
    <row r="20" spans="2:5" ht="17.25">
      <c r="B20" s="549">
        <v>17</v>
      </c>
      <c r="C20" s="567">
        <v>45</v>
      </c>
      <c r="D20" s="550" t="s">
        <v>1225</v>
      </c>
      <c r="E20" s="550"/>
    </row>
    <row r="21" spans="2:5" ht="17.25">
      <c r="B21" s="551">
        <v>18</v>
      </c>
      <c r="C21" s="568">
        <v>46</v>
      </c>
      <c r="D21" s="554" t="s">
        <v>124</v>
      </c>
      <c r="E21" s="554"/>
    </row>
    <row r="22" spans="2:5" ht="17.25">
      <c r="B22" s="547">
        <v>19</v>
      </c>
      <c r="C22" s="566">
        <v>51</v>
      </c>
      <c r="D22" s="548" t="s">
        <v>125</v>
      </c>
      <c r="E22" s="548"/>
    </row>
    <row r="23" spans="2:5" ht="17.25">
      <c r="B23" s="549">
        <v>20</v>
      </c>
      <c r="C23" s="567">
        <v>52</v>
      </c>
      <c r="D23" s="550" t="s">
        <v>1226</v>
      </c>
      <c r="E23" s="550"/>
    </row>
    <row r="24" spans="2:5" ht="17.25">
      <c r="B24" s="549">
        <v>21</v>
      </c>
      <c r="C24" s="567">
        <v>53</v>
      </c>
      <c r="D24" s="550" t="s">
        <v>1227</v>
      </c>
      <c r="E24" s="550"/>
    </row>
    <row r="25" spans="2:5" ht="17.25">
      <c r="B25" s="551">
        <v>22</v>
      </c>
      <c r="C25" s="568">
        <v>54</v>
      </c>
      <c r="D25" s="552" t="s">
        <v>1228</v>
      </c>
      <c r="E25" s="552" t="s">
        <v>113</v>
      </c>
    </row>
    <row r="26" spans="2:5" ht="17.25">
      <c r="B26" s="547">
        <v>23</v>
      </c>
      <c r="C26" s="566">
        <v>61</v>
      </c>
      <c r="D26" s="548" t="s">
        <v>1229</v>
      </c>
      <c r="E26" s="548"/>
    </row>
    <row r="27" spans="2:5" ht="17.25">
      <c r="B27" s="549">
        <v>24</v>
      </c>
      <c r="C27" s="567">
        <v>62</v>
      </c>
      <c r="D27" s="550" t="s">
        <v>172</v>
      </c>
      <c r="E27" s="550"/>
    </row>
    <row r="28" spans="2:5" ht="17.25">
      <c r="B28" s="549">
        <v>25</v>
      </c>
      <c r="C28" s="567">
        <v>63</v>
      </c>
      <c r="D28" s="550" t="s">
        <v>1230</v>
      </c>
      <c r="E28" s="550"/>
    </row>
    <row r="29" spans="2:5" ht="17.25">
      <c r="B29" s="549">
        <v>26</v>
      </c>
      <c r="C29" s="567">
        <v>64</v>
      </c>
      <c r="D29" s="555" t="s">
        <v>1231</v>
      </c>
      <c r="E29" s="555"/>
    </row>
    <row r="30" spans="2:5" ht="17.25">
      <c r="B30" s="549">
        <v>27</v>
      </c>
      <c r="C30" s="567">
        <v>65</v>
      </c>
      <c r="D30" s="555" t="s">
        <v>1232</v>
      </c>
      <c r="E30" s="555" t="s">
        <v>113</v>
      </c>
    </row>
    <row r="31" spans="2:5" ht="17.25">
      <c r="B31" s="549">
        <v>28</v>
      </c>
      <c r="C31" s="567">
        <v>66</v>
      </c>
      <c r="D31" s="555" t="s">
        <v>1233</v>
      </c>
      <c r="E31" s="555"/>
    </row>
    <row r="32" spans="2:5" ht="17.25">
      <c r="B32" s="549">
        <v>29</v>
      </c>
      <c r="C32" s="567">
        <v>67</v>
      </c>
      <c r="D32" s="555" t="s">
        <v>1234</v>
      </c>
      <c r="E32" s="555" t="s">
        <v>113</v>
      </c>
    </row>
    <row r="33" spans="2:5" ht="17.25">
      <c r="B33" s="551">
        <v>30</v>
      </c>
      <c r="C33" s="568">
        <v>68</v>
      </c>
      <c r="D33" s="556" t="s">
        <v>1235</v>
      </c>
      <c r="E33" s="556"/>
    </row>
    <row r="34" spans="2:5" ht="17.25">
      <c r="B34" s="547">
        <v>31</v>
      </c>
      <c r="C34" s="566">
        <v>71</v>
      </c>
      <c r="D34" s="557" t="s">
        <v>173</v>
      </c>
      <c r="E34" s="557"/>
    </row>
    <row r="35" spans="2:5" ht="17.25">
      <c r="B35" s="549">
        <v>32</v>
      </c>
      <c r="C35" s="567">
        <v>72</v>
      </c>
      <c r="D35" s="555" t="s">
        <v>1236</v>
      </c>
      <c r="E35" s="555" t="s">
        <v>114</v>
      </c>
    </row>
    <row r="36" spans="2:5" ht="17.25">
      <c r="B36" s="549">
        <v>33</v>
      </c>
      <c r="C36" s="567">
        <v>73</v>
      </c>
      <c r="D36" s="555" t="s">
        <v>1237</v>
      </c>
      <c r="E36" s="555"/>
    </row>
    <row r="37" spans="2:5" ht="17.25">
      <c r="B37" s="549">
        <v>34</v>
      </c>
      <c r="C37" s="567">
        <v>74</v>
      </c>
      <c r="D37" s="555" t="s">
        <v>1238</v>
      </c>
      <c r="E37" s="555"/>
    </row>
    <row r="38" spans="2:5" ht="17.25">
      <c r="B38" s="549">
        <v>35</v>
      </c>
      <c r="C38" s="567">
        <v>75</v>
      </c>
      <c r="D38" s="555" t="s">
        <v>965</v>
      </c>
      <c r="E38" s="555" t="s">
        <v>115</v>
      </c>
    </row>
    <row r="39" spans="2:5" ht="17.25">
      <c r="B39" s="551">
        <v>36</v>
      </c>
      <c r="C39" s="568">
        <v>76</v>
      </c>
      <c r="D39" s="556" t="s">
        <v>1239</v>
      </c>
      <c r="E39" s="556"/>
    </row>
    <row r="40" spans="2:5" ht="17.25">
      <c r="B40" s="547">
        <v>37</v>
      </c>
      <c r="C40" s="569" t="s">
        <v>966</v>
      </c>
      <c r="D40" s="557" t="s">
        <v>1240</v>
      </c>
      <c r="E40" s="557"/>
    </row>
    <row r="41" spans="2:5" ht="17.25">
      <c r="B41" s="549">
        <v>38</v>
      </c>
      <c r="C41" s="570" t="s">
        <v>967</v>
      </c>
      <c r="D41" s="555" t="s">
        <v>111</v>
      </c>
      <c r="E41" s="555"/>
    </row>
    <row r="42" spans="2:5" ht="17.25">
      <c r="B42" s="551">
        <v>39</v>
      </c>
      <c r="C42" s="568">
        <v>82</v>
      </c>
      <c r="D42" s="556" t="s">
        <v>112</v>
      </c>
      <c r="E42" s="556" t="s">
        <v>115</v>
      </c>
    </row>
    <row r="43" spans="2:5" ht="17.25">
      <c r="B43" s="559"/>
      <c r="C43" s="560"/>
      <c r="D43" s="561"/>
      <c r="E43" s="558"/>
    </row>
    <row r="44" spans="2:5" ht="17.25">
      <c r="B44" s="727" t="s">
        <v>789</v>
      </c>
      <c r="C44" s="727"/>
      <c r="D44" s="727"/>
      <c r="E44" s="727"/>
    </row>
    <row r="45" spans="1:5" ht="17.25">
      <c r="A45" s="728"/>
      <c r="B45" s="728"/>
      <c r="C45" s="728"/>
      <c r="D45" s="728"/>
      <c r="E45" s="728"/>
    </row>
  </sheetData>
  <sheetProtection/>
  <mergeCells count="3">
    <mergeCell ref="B1:E1"/>
    <mergeCell ref="B44:E44"/>
    <mergeCell ref="A45:E45"/>
  </mergeCells>
  <printOptions horizontalCentered="1" verticalCentered="1"/>
  <pageMargins left="0.7874015748031497" right="0.7874015748031497" top="0.984251968503937" bottom="0.984251968503937" header="0.5118110236220472" footer="0"/>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sheetPr>
    <tabColor indexed="41"/>
    <pageSetUpPr fitToPage="1"/>
  </sheetPr>
  <dimension ref="A1:AO54"/>
  <sheetViews>
    <sheetView zoomScale="75" zoomScaleNormal="75" zoomScaleSheetLayoutView="75" zoomScalePageLayoutView="0" workbookViewId="0" topLeftCell="C34">
      <selection activeCell="R37" sqref="R37:R38"/>
    </sheetView>
  </sheetViews>
  <sheetFormatPr defaultColWidth="4.625" defaultRowHeight="30" customHeight="1"/>
  <cols>
    <col min="1" max="1" width="4.75390625" style="0" customWidth="1"/>
    <col min="2" max="2" width="5.50390625" style="0" bestFit="1" customWidth="1"/>
    <col min="3" max="3" width="4.125" style="0" bestFit="1" customWidth="1"/>
    <col min="4" max="4" width="6.75390625" style="1" bestFit="1" customWidth="1"/>
    <col min="5" max="5" width="4.625" style="1" customWidth="1"/>
    <col min="6" max="6" width="6.75390625" style="1" customWidth="1"/>
    <col min="7" max="7" width="4.625" style="1" customWidth="1"/>
    <col min="8" max="8" width="6.875" style="1" customWidth="1"/>
    <col min="9" max="9" width="4.625" style="1" customWidth="1"/>
    <col min="10" max="10" width="6.75390625" style="1" customWidth="1"/>
    <col min="11" max="11" width="4.625" style="1" customWidth="1"/>
    <col min="12" max="12" width="6.75390625" style="1" customWidth="1"/>
    <col min="13" max="13" width="4.625" style="1" customWidth="1"/>
    <col min="14" max="14" width="6.75390625" style="1" bestFit="1" customWidth="1"/>
    <col min="15" max="15" width="4.625" style="1" customWidth="1"/>
    <col min="16" max="16" width="6.75390625" style="1" bestFit="1" customWidth="1"/>
    <col min="17" max="17" width="4.625" style="1" customWidth="1"/>
    <col min="18" max="18" width="6.75390625" style="1" bestFit="1" customWidth="1"/>
    <col min="19" max="19" width="4.625" style="1" customWidth="1"/>
    <col min="20" max="20" width="4.75390625" style="0" customWidth="1"/>
    <col min="21" max="21" width="5.50390625" style="0" bestFit="1" customWidth="1"/>
    <col min="22" max="22" width="4.125" style="0" bestFit="1" customWidth="1"/>
    <col min="23" max="23" width="6.75390625" style="1" bestFit="1" customWidth="1"/>
    <col min="24" max="24" width="4.625" style="1" customWidth="1"/>
    <col min="25" max="25" width="6.75390625" style="1" bestFit="1" customWidth="1"/>
    <col min="26" max="26" width="4.625" style="1" customWidth="1"/>
    <col min="27" max="27" width="6.75390625" style="1" bestFit="1" customWidth="1"/>
    <col min="28" max="28" width="4.625" style="1" customWidth="1"/>
    <col min="29" max="29" width="6.75390625" style="1" bestFit="1" customWidth="1"/>
    <col min="30" max="30" width="4.625" style="1" customWidth="1"/>
    <col min="31" max="31" width="6.75390625" style="1" customWidth="1"/>
    <col min="32" max="32" width="4.625" style="1" customWidth="1"/>
    <col min="33" max="33" width="6.75390625" style="1" bestFit="1" customWidth="1"/>
    <col min="34" max="34" width="4.625" style="1" customWidth="1"/>
    <col min="35" max="35" width="6.75390625" style="1" bestFit="1" customWidth="1"/>
    <col min="36" max="36" width="4.625" style="1" customWidth="1"/>
    <col min="37" max="37" width="6.75390625" style="1" bestFit="1" customWidth="1"/>
    <col min="38" max="38" width="4.625" style="1" customWidth="1"/>
    <col min="39" max="39" width="6.75390625" style="1" bestFit="1" customWidth="1"/>
    <col min="40" max="40" width="4.625" style="1" customWidth="1"/>
    <col min="41" max="41" width="5.25390625" style="23" bestFit="1" customWidth="1"/>
  </cols>
  <sheetData>
    <row r="1" spans="1:40" ht="30" customHeight="1">
      <c r="A1" s="242" t="s">
        <v>765</v>
      </c>
      <c r="T1" s="243" t="s">
        <v>427</v>
      </c>
      <c r="W1" s="739" t="str">
        <f>'基本事項記入ｼｰﾄ'!C11</f>
        <v>△△　△△</v>
      </c>
      <c r="X1" s="739"/>
      <c r="Y1" s="739"/>
      <c r="Z1" s="739"/>
      <c r="AA1" s="739"/>
      <c r="AB1" s="739"/>
      <c r="AC1" s="739"/>
      <c r="AD1" s="739"/>
      <c r="AE1" s="739"/>
      <c r="AF1" s="739"/>
      <c r="AG1" s="739"/>
      <c r="AN1" s="244" t="str">
        <f>'基本事項記入ｼｰﾄ'!L2</f>
        <v>H25.3.22改定版</v>
      </c>
    </row>
    <row r="2" ht="12" customHeight="1" thickBot="1">
      <c r="A2" s="242"/>
    </row>
    <row r="3" spans="1:40" ht="30" customHeight="1" thickTop="1">
      <c r="A3" s="785" t="s">
        <v>756</v>
      </c>
      <c r="B3" s="786"/>
      <c r="C3" s="786"/>
      <c r="D3" s="786"/>
      <c r="E3" s="786"/>
      <c r="F3" s="786"/>
      <c r="G3" s="786"/>
      <c r="H3" s="786"/>
      <c r="I3" s="786"/>
      <c r="J3" s="786"/>
      <c r="K3" s="786"/>
      <c r="L3" s="786"/>
      <c r="M3" s="786"/>
      <c r="N3" s="786"/>
      <c r="O3" s="786"/>
      <c r="P3" s="786"/>
      <c r="Q3" s="786"/>
      <c r="R3" s="786"/>
      <c r="S3" s="787"/>
      <c r="T3" s="785" t="s">
        <v>757</v>
      </c>
      <c r="U3" s="786"/>
      <c r="V3" s="786"/>
      <c r="W3" s="786"/>
      <c r="X3" s="786"/>
      <c r="Y3" s="786"/>
      <c r="Z3" s="786"/>
      <c r="AA3" s="786"/>
      <c r="AB3" s="786"/>
      <c r="AC3" s="786"/>
      <c r="AD3" s="786"/>
      <c r="AE3" s="786"/>
      <c r="AF3" s="786"/>
      <c r="AG3" s="786"/>
      <c r="AH3" s="786"/>
      <c r="AI3" s="786"/>
      <c r="AJ3" s="786"/>
      <c r="AK3" s="786"/>
      <c r="AL3" s="786"/>
      <c r="AM3" s="786"/>
      <c r="AN3" s="787"/>
    </row>
    <row r="4" spans="1:40" ht="30" customHeight="1">
      <c r="A4" s="13"/>
      <c r="B4" s="2"/>
      <c r="C4" s="14"/>
      <c r="D4" s="780" t="s">
        <v>1103</v>
      </c>
      <c r="E4" s="782"/>
      <c r="F4" s="777" t="s">
        <v>640</v>
      </c>
      <c r="G4" s="777"/>
      <c r="H4" s="777" t="s">
        <v>641</v>
      </c>
      <c r="I4" s="777"/>
      <c r="J4" s="777" t="s">
        <v>642</v>
      </c>
      <c r="K4" s="777"/>
      <c r="L4" s="740" t="s">
        <v>1150</v>
      </c>
      <c r="M4" s="741"/>
      <c r="N4" s="777" t="s">
        <v>1086</v>
      </c>
      <c r="O4" s="777"/>
      <c r="P4" s="777" t="s">
        <v>1147</v>
      </c>
      <c r="Q4" s="777"/>
      <c r="R4" s="780" t="s">
        <v>430</v>
      </c>
      <c r="S4" s="781"/>
      <c r="T4" s="13"/>
      <c r="U4" s="2"/>
      <c r="V4" s="14"/>
      <c r="W4" s="780" t="s">
        <v>1103</v>
      </c>
      <c r="X4" s="788"/>
      <c r="Y4" s="777" t="s">
        <v>640</v>
      </c>
      <c r="Z4" s="777"/>
      <c r="AA4" s="777" t="s">
        <v>641</v>
      </c>
      <c r="AB4" s="777"/>
      <c r="AC4" s="777" t="s">
        <v>642</v>
      </c>
      <c r="AD4" s="777"/>
      <c r="AE4" s="740" t="s">
        <v>1150</v>
      </c>
      <c r="AF4" s="741"/>
      <c r="AG4" s="777" t="s">
        <v>1086</v>
      </c>
      <c r="AH4" s="777"/>
      <c r="AI4" s="740" t="s">
        <v>692</v>
      </c>
      <c r="AJ4" s="741"/>
      <c r="AK4" s="780" t="s">
        <v>430</v>
      </c>
      <c r="AL4" s="788"/>
      <c r="AM4" s="741" t="s">
        <v>643</v>
      </c>
      <c r="AN4" s="789"/>
    </row>
    <row r="5" spans="1:41" ht="20.25" customHeight="1">
      <c r="A5" s="751" t="s">
        <v>622</v>
      </c>
      <c r="B5" s="783">
        <v>26.5</v>
      </c>
      <c r="C5" s="763" t="s">
        <v>623</v>
      </c>
      <c r="D5" s="204">
        <f>IF('様11'!$E$9="","",'様11'!$E$9)</f>
      </c>
      <c r="E5" s="153">
        <f>IF(D5="","",IF(D5=D6,"○","×"))</f>
      </c>
      <c r="F5" s="770"/>
      <c r="G5" s="747"/>
      <c r="H5" s="742"/>
      <c r="I5" s="747"/>
      <c r="J5" s="742"/>
      <c r="K5" s="747"/>
      <c r="L5" s="742"/>
      <c r="M5" s="747"/>
      <c r="N5" s="742"/>
      <c r="O5" s="747"/>
      <c r="P5" s="742"/>
      <c r="Q5" s="747"/>
      <c r="R5" s="742"/>
      <c r="S5" s="749"/>
      <c r="T5" s="751" t="s">
        <v>622</v>
      </c>
      <c r="U5" s="800">
        <v>26.5</v>
      </c>
      <c r="V5" s="801" t="s">
        <v>623</v>
      </c>
      <c r="W5" s="204">
        <f>IF('様14'!$D$10="","",'様14'!$D$10)</f>
      </c>
      <c r="X5" s="153">
        <f>IF(W5="","",IF(W5=W6,"○","×"))</f>
      </c>
      <c r="Y5" s="770"/>
      <c r="Z5" s="747"/>
      <c r="AA5" s="742"/>
      <c r="AB5" s="747"/>
      <c r="AC5" s="742"/>
      <c r="AD5" s="747"/>
      <c r="AE5" s="742"/>
      <c r="AF5" s="747"/>
      <c r="AG5" s="742"/>
      <c r="AH5" s="747"/>
      <c r="AI5" s="742"/>
      <c r="AJ5" s="747"/>
      <c r="AK5" s="742"/>
      <c r="AL5" s="747"/>
      <c r="AM5" s="802"/>
      <c r="AN5" s="804"/>
      <c r="AO5" s="24"/>
    </row>
    <row r="6" spans="1:41" ht="11.25" customHeight="1">
      <c r="A6" s="752"/>
      <c r="B6" s="784"/>
      <c r="C6" s="793"/>
      <c r="D6" s="41">
        <v>100</v>
      </c>
      <c r="E6" s="38"/>
      <c r="F6" s="732"/>
      <c r="G6" s="748"/>
      <c r="H6" s="743"/>
      <c r="I6" s="748"/>
      <c r="J6" s="743"/>
      <c r="K6" s="748"/>
      <c r="L6" s="743"/>
      <c r="M6" s="748"/>
      <c r="N6" s="743"/>
      <c r="O6" s="748"/>
      <c r="P6" s="743"/>
      <c r="Q6" s="748"/>
      <c r="R6" s="743"/>
      <c r="S6" s="750"/>
      <c r="T6" s="752"/>
      <c r="U6" s="738"/>
      <c r="V6" s="745"/>
      <c r="W6" s="41">
        <v>100</v>
      </c>
      <c r="X6" s="38"/>
      <c r="Y6" s="732"/>
      <c r="Z6" s="748"/>
      <c r="AA6" s="743"/>
      <c r="AB6" s="748"/>
      <c r="AC6" s="743"/>
      <c r="AD6" s="748"/>
      <c r="AE6" s="743"/>
      <c r="AF6" s="748"/>
      <c r="AG6" s="743"/>
      <c r="AH6" s="748"/>
      <c r="AI6" s="743"/>
      <c r="AJ6" s="748"/>
      <c r="AK6" s="743"/>
      <c r="AL6" s="748"/>
      <c r="AM6" s="803"/>
      <c r="AN6" s="734"/>
      <c r="AO6" s="24"/>
    </row>
    <row r="7" spans="1:41" ht="20.25" customHeight="1">
      <c r="A7" s="752"/>
      <c r="B7" s="791">
        <v>19</v>
      </c>
      <c r="C7" s="761" t="s">
        <v>623</v>
      </c>
      <c r="D7" s="215">
        <f>IF('様11'!$E$10="","",'様11'!$E$10)</f>
      </c>
      <c r="E7" s="225">
        <f>IF(D7="","",IF(AND(85&lt;=D7,D7&lt;=100),"○","×"))</f>
      </c>
      <c r="F7" s="232">
        <f>IF('様11'!$F$10="","",'様11'!$F$10)</f>
      </c>
      <c r="G7" s="156">
        <f>IF(F7="","",IF(F7=F8,"○","×"))</f>
      </c>
      <c r="H7" s="731"/>
      <c r="I7" s="729"/>
      <c r="J7" s="731"/>
      <c r="K7" s="729"/>
      <c r="L7" s="731"/>
      <c r="M7" s="729"/>
      <c r="N7" s="731"/>
      <c r="O7" s="729"/>
      <c r="P7" s="731"/>
      <c r="Q7" s="729"/>
      <c r="R7" s="731"/>
      <c r="S7" s="733"/>
      <c r="T7" s="752"/>
      <c r="U7" s="738">
        <v>19</v>
      </c>
      <c r="V7" s="745" t="s">
        <v>623</v>
      </c>
      <c r="W7" s="215">
        <f>IF('様14'!$D$11="","",'様14'!$D$11)</f>
      </c>
      <c r="X7" s="225">
        <f>IF(W7="","",IF(AND(85&lt;=W7,W7&lt;=100),"○","×"))</f>
      </c>
      <c r="Y7" s="232">
        <f>IF('様14'!$E$11="","",'様14'!$E$11)</f>
      </c>
      <c r="Z7" s="156">
        <f>IF(Y7="","",IF(Y7=Y8,"○","×"))</f>
      </c>
      <c r="AA7" s="731"/>
      <c r="AB7" s="729"/>
      <c r="AC7" s="731"/>
      <c r="AD7" s="729"/>
      <c r="AE7" s="731"/>
      <c r="AF7" s="729"/>
      <c r="AG7" s="731"/>
      <c r="AH7" s="729"/>
      <c r="AI7" s="731"/>
      <c r="AJ7" s="729"/>
      <c r="AK7" s="731"/>
      <c r="AL7" s="729"/>
      <c r="AM7" s="232">
        <f>IF('様14'!H37="","",'様14'!H37)</f>
      </c>
      <c r="AN7" s="235"/>
      <c r="AO7" s="24"/>
    </row>
    <row r="8" spans="1:41" ht="10.5" customHeight="1">
      <c r="A8" s="752"/>
      <c r="B8" s="792"/>
      <c r="C8" s="762"/>
      <c r="D8" s="19" t="s">
        <v>693</v>
      </c>
      <c r="E8" s="20"/>
      <c r="F8" s="21">
        <v>100</v>
      </c>
      <c r="G8" s="20"/>
      <c r="H8" s="732"/>
      <c r="I8" s="730"/>
      <c r="J8" s="732"/>
      <c r="K8" s="730"/>
      <c r="L8" s="732"/>
      <c r="M8" s="730"/>
      <c r="N8" s="732"/>
      <c r="O8" s="730"/>
      <c r="P8" s="732"/>
      <c r="Q8" s="730"/>
      <c r="R8" s="732"/>
      <c r="S8" s="734"/>
      <c r="T8" s="752"/>
      <c r="U8" s="738"/>
      <c r="V8" s="745"/>
      <c r="W8" s="19" t="s">
        <v>693</v>
      </c>
      <c r="X8" s="20"/>
      <c r="Y8" s="21">
        <v>100</v>
      </c>
      <c r="Z8" s="20"/>
      <c r="AA8" s="732"/>
      <c r="AB8" s="730"/>
      <c r="AC8" s="732"/>
      <c r="AD8" s="730"/>
      <c r="AE8" s="732"/>
      <c r="AF8" s="730"/>
      <c r="AG8" s="732"/>
      <c r="AH8" s="730"/>
      <c r="AI8" s="732"/>
      <c r="AJ8" s="730"/>
      <c r="AK8" s="732"/>
      <c r="AL8" s="730"/>
      <c r="AM8" s="66"/>
      <c r="AN8" s="31"/>
      <c r="AO8" s="24"/>
    </row>
    <row r="9" spans="1:41" ht="20.25" customHeight="1">
      <c r="A9" s="752"/>
      <c r="B9" s="784">
        <v>13.2</v>
      </c>
      <c r="C9" s="793" t="s">
        <v>623</v>
      </c>
      <c r="D9" s="215">
        <f>IF('様11'!$E$11="","",'様11'!$E$11)</f>
      </c>
      <c r="E9" s="225">
        <f>IF(D9="","",IF(AND(0&lt;=D9,D9&lt;=15),"○","×"))</f>
      </c>
      <c r="F9" s="232">
        <f>IF('様11'!$F$11="","",'様11'!$F$11)</f>
      </c>
      <c r="G9" s="225">
        <f>IF(F9="","",IF(AND(85&lt;=F9,F9&lt;=100),"○","×"))</f>
      </c>
      <c r="H9" s="232">
        <f>IF('様11'!$G$11="","",'様11'!$G$11)</f>
      </c>
      <c r="I9" s="156">
        <f>IF(H9="","",IF(H9=H10,"○","×"))</f>
      </c>
      <c r="J9" s="232"/>
      <c r="K9" s="729"/>
      <c r="L9" s="731"/>
      <c r="M9" s="729"/>
      <c r="N9" s="731"/>
      <c r="O9" s="729"/>
      <c r="P9" s="731"/>
      <c r="Q9" s="729"/>
      <c r="R9" s="731"/>
      <c r="S9" s="733"/>
      <c r="T9" s="752"/>
      <c r="U9" s="738">
        <v>13.2</v>
      </c>
      <c r="V9" s="745" t="s">
        <v>623</v>
      </c>
      <c r="W9" s="215">
        <f>IF('様14'!$D$12="","",'様14'!$D$12)</f>
      </c>
      <c r="X9" s="225">
        <f>IF(W9="","",IF(AND(0&lt;=W9,W9&lt;=15),"○","×"))</f>
      </c>
      <c r="Y9" s="232">
        <f>IF('様14'!$E$12="","",'様14'!$E$12)</f>
      </c>
      <c r="Z9" s="225">
        <f>IF(Y9="","",IF(AND(85&lt;=Y9,Y9&lt;=100),"○","×"))</f>
      </c>
      <c r="AA9" s="232">
        <f>IF('様14'!$F$12="","",'様14'!$F$12)</f>
      </c>
      <c r="AB9" s="156">
        <f>IF(AA9="","",IF(AA9=AA10,"○","×"))</f>
      </c>
      <c r="AC9" s="232"/>
      <c r="AD9" s="729"/>
      <c r="AE9" s="731"/>
      <c r="AF9" s="729"/>
      <c r="AG9" s="731"/>
      <c r="AH9" s="729"/>
      <c r="AI9" s="731"/>
      <c r="AJ9" s="729"/>
      <c r="AK9" s="731"/>
      <c r="AL9" s="729"/>
      <c r="AM9" s="232">
        <f>IF('様14'!H39="","",'様14'!H39)</f>
      </c>
      <c r="AN9" s="235"/>
      <c r="AO9" s="24"/>
    </row>
    <row r="10" spans="1:41" ht="10.5" customHeight="1">
      <c r="A10" s="752"/>
      <c r="B10" s="784"/>
      <c r="C10" s="793"/>
      <c r="D10" s="41" t="s">
        <v>860</v>
      </c>
      <c r="E10" s="38"/>
      <c r="F10" s="37" t="s">
        <v>861</v>
      </c>
      <c r="G10" s="38"/>
      <c r="H10" s="37">
        <v>100</v>
      </c>
      <c r="I10" s="38"/>
      <c r="J10" s="21"/>
      <c r="K10" s="730"/>
      <c r="L10" s="732"/>
      <c r="M10" s="730"/>
      <c r="N10" s="732"/>
      <c r="O10" s="730"/>
      <c r="P10" s="732"/>
      <c r="Q10" s="730"/>
      <c r="R10" s="732"/>
      <c r="S10" s="734"/>
      <c r="T10" s="752"/>
      <c r="U10" s="738"/>
      <c r="V10" s="745"/>
      <c r="W10" s="41" t="s">
        <v>860</v>
      </c>
      <c r="X10" s="38"/>
      <c r="Y10" s="37" t="s">
        <v>861</v>
      </c>
      <c r="Z10" s="38"/>
      <c r="AA10" s="37">
        <v>100</v>
      </c>
      <c r="AB10" s="38"/>
      <c r="AC10" s="21"/>
      <c r="AD10" s="730"/>
      <c r="AE10" s="732"/>
      <c r="AF10" s="730"/>
      <c r="AG10" s="732"/>
      <c r="AH10" s="730"/>
      <c r="AI10" s="732"/>
      <c r="AJ10" s="730"/>
      <c r="AK10" s="732"/>
      <c r="AL10" s="730"/>
      <c r="AM10" s="66"/>
      <c r="AN10" s="31"/>
      <c r="AO10" s="24"/>
    </row>
    <row r="11" spans="1:41" ht="20.25" customHeight="1">
      <c r="A11" s="752"/>
      <c r="B11" s="791">
        <v>4.75</v>
      </c>
      <c r="C11" s="761" t="s">
        <v>623</v>
      </c>
      <c r="D11" s="215">
        <f>IF('様11'!$E$12="","",'様11'!$E$12)</f>
      </c>
      <c r="E11" s="225"/>
      <c r="F11" s="232">
        <f>IF('様11'!$F$12="","",'様11'!$F$12)</f>
      </c>
      <c r="G11" s="225">
        <f>IF(F11="","",IF(AND(0&lt;=F11,F11&lt;=15),"○","×"))</f>
      </c>
      <c r="H11" s="232">
        <f>IF('様11'!$G$12="","",'様11'!$G$12)</f>
      </c>
      <c r="I11" s="225">
        <f>IF(H11="","",IF(AND(85&lt;=H11,H11&lt;=100),"○","×"))</f>
      </c>
      <c r="J11" s="232">
        <f>IF('様11'!$H$12="","",'様11'!$H$12)</f>
      </c>
      <c r="K11" s="156"/>
      <c r="L11" s="232">
        <f>IF('様11'!$I$12="","",'様11'!$I$12)</f>
      </c>
      <c r="M11" s="156">
        <f>IF(L11="","",IF(L11=L12,"○","×"))</f>
      </c>
      <c r="N11" s="232">
        <f>IF('様11'!$J$12="","",'様11'!$J$12)</f>
      </c>
      <c r="O11" s="156"/>
      <c r="P11" s="232">
        <f>IF('様11'!$K$12="","",'様11'!$K$12)</f>
      </c>
      <c r="Q11" s="156"/>
      <c r="R11" s="731"/>
      <c r="S11" s="733"/>
      <c r="T11" s="752"/>
      <c r="U11" s="738">
        <v>4.75</v>
      </c>
      <c r="V11" s="745" t="s">
        <v>623</v>
      </c>
      <c r="W11" s="215">
        <f>IF('様14'!$D$13="","",'様14'!$D$13)</f>
      </c>
      <c r="X11" s="225"/>
      <c r="Y11" s="232">
        <f>IF('様14'!$E$13="","",'様14'!$E$13)</f>
      </c>
      <c r="Z11" s="225">
        <f>IF(Y11="","",IF(AND(0&lt;=Y11,Y11&lt;=15),"○","×"))</f>
      </c>
      <c r="AA11" s="232">
        <f>IF('様14'!$F$13="","",'様14'!$F$13)</f>
      </c>
      <c r="AB11" s="225">
        <f>IF(AA11="","",IF(AND(85&lt;=AA11,AA11&lt;=100),"○","×"))</f>
      </c>
      <c r="AC11" s="232">
        <f>IF('様14'!$G$13="","",'様14'!$G$13)</f>
      </c>
      <c r="AD11" s="156"/>
      <c r="AE11" s="232">
        <f>IF('様14'!$H$13="","",'様14'!$H$13)</f>
      </c>
      <c r="AF11" s="156">
        <f>IF(AE11="","",IF(AE11=AE12,"○","×"))</f>
      </c>
      <c r="AG11" s="232">
        <f>IF('様14'!$I$13="","",'様14'!$I$13)</f>
      </c>
      <c r="AH11" s="156"/>
      <c r="AI11" s="232">
        <f>IF('様14'!$J$13="","",'様14'!$J$13)</f>
      </c>
      <c r="AJ11" s="156"/>
      <c r="AK11" s="731"/>
      <c r="AL11" s="729"/>
      <c r="AM11" s="232">
        <f>IF('様14'!H40="","",'様14'!H40)</f>
      </c>
      <c r="AN11" s="235"/>
      <c r="AO11" s="24"/>
    </row>
    <row r="12" spans="1:41" ht="10.5" customHeight="1">
      <c r="A12" s="752"/>
      <c r="B12" s="792"/>
      <c r="C12" s="762"/>
      <c r="D12" s="19"/>
      <c r="E12" s="20"/>
      <c r="F12" s="21" t="s">
        <v>663</v>
      </c>
      <c r="G12" s="20"/>
      <c r="H12" s="21" t="s">
        <v>862</v>
      </c>
      <c r="I12" s="20"/>
      <c r="J12" s="21"/>
      <c r="K12" s="20"/>
      <c r="L12" s="21">
        <v>100</v>
      </c>
      <c r="M12" s="20"/>
      <c r="N12" s="21"/>
      <c r="O12" s="20"/>
      <c r="P12" s="21"/>
      <c r="Q12" s="20"/>
      <c r="R12" s="732"/>
      <c r="S12" s="734"/>
      <c r="T12" s="752"/>
      <c r="U12" s="738"/>
      <c r="V12" s="745"/>
      <c r="W12" s="19"/>
      <c r="X12" s="33"/>
      <c r="Y12" s="21" t="s">
        <v>859</v>
      </c>
      <c r="Z12" s="20"/>
      <c r="AA12" s="21" t="s">
        <v>862</v>
      </c>
      <c r="AB12" s="20"/>
      <c r="AC12" s="21"/>
      <c r="AD12" s="20"/>
      <c r="AE12" s="21">
        <v>100</v>
      </c>
      <c r="AF12" s="20"/>
      <c r="AG12" s="21"/>
      <c r="AH12" s="20"/>
      <c r="AI12" s="21"/>
      <c r="AJ12" s="20"/>
      <c r="AK12" s="732"/>
      <c r="AL12" s="730"/>
      <c r="AM12" s="66"/>
      <c r="AN12" s="31"/>
      <c r="AO12" s="24"/>
    </row>
    <row r="13" spans="1:41" ht="20.25" customHeight="1">
      <c r="A13" s="752"/>
      <c r="B13" s="784">
        <v>2.36</v>
      </c>
      <c r="C13" s="793" t="s">
        <v>623</v>
      </c>
      <c r="D13" s="215">
        <f>IF('様11'!$E$13="","",'様11'!$E$13)</f>
      </c>
      <c r="E13" s="233"/>
      <c r="F13" s="232">
        <f>IF('様11'!$F$13="","",'様11'!$F$13)</f>
      </c>
      <c r="G13" s="233"/>
      <c r="H13" s="232">
        <f>IF('様11'!$G$13="","",'様11'!$G$13)</f>
      </c>
      <c r="I13" s="225">
        <f>IF(H13="","",IF(AND(0&lt;=H13,H13&lt;=25),"○","×"))</f>
      </c>
      <c r="J13" s="232">
        <f>IF('様11'!$H$13="","",'様11'!$H$13)</f>
      </c>
      <c r="K13" s="233"/>
      <c r="L13" s="232">
        <f>IF('様11'!$I$13="","",'様11'!$I$13)</f>
      </c>
      <c r="M13" s="225">
        <f>IF(L13="","",IF(AND(85&lt;=L13,L13&lt;=100),"○","×"))</f>
      </c>
      <c r="N13" s="232">
        <f>IF('様11'!$J$13="","",'様11'!$J$13)</f>
      </c>
      <c r="O13" s="233"/>
      <c r="P13" s="232">
        <f>IF('様11'!$K$13="","",'様11'!$K$13)</f>
      </c>
      <c r="Q13" s="233"/>
      <c r="R13" s="735"/>
      <c r="S13" s="764"/>
      <c r="T13" s="752"/>
      <c r="U13" s="738">
        <v>2.36</v>
      </c>
      <c r="V13" s="745" t="s">
        <v>623</v>
      </c>
      <c r="W13" s="215">
        <f>IF('様14'!$D$14="","",'様14'!$D$14)</f>
      </c>
      <c r="X13" s="234"/>
      <c r="Y13" s="232">
        <f>IF('様14'!$E$14="","",'様14'!$E$14)</f>
      </c>
      <c r="Z13" s="233"/>
      <c r="AA13" s="232">
        <f>IF('様14'!$F$14="","",'様14'!$F$14)</f>
      </c>
      <c r="AB13" s="225">
        <f>IF(AA13="","",IF(AND(0&lt;=AA13,AA13&lt;=25),"○","×"))</f>
      </c>
      <c r="AC13" s="232">
        <f>IF('様14'!$G$14="","",'様14'!$G$14)</f>
      </c>
      <c r="AD13" s="233"/>
      <c r="AE13" s="232">
        <f>IF('様14'!$H$14="","",'様14'!$H$14)</f>
      </c>
      <c r="AF13" s="225">
        <f>IF(AE13="","",IF(AND(85&lt;=AE13,AE13&lt;=100),"○","×"))</f>
      </c>
      <c r="AG13" s="232">
        <f>IF('様14'!$I$14="","",'様14'!$I$14)</f>
      </c>
      <c r="AH13" s="233"/>
      <c r="AI13" s="232">
        <f>IF('様14'!$J$14="","",'様14'!$J$14)</f>
      </c>
      <c r="AJ13" s="233"/>
      <c r="AK13" s="735"/>
      <c r="AL13" s="756"/>
      <c r="AM13" s="232">
        <f>IF('様14'!H41="","",'様14'!H41)</f>
      </c>
      <c r="AN13" s="235"/>
      <c r="AO13" s="24"/>
    </row>
    <row r="14" spans="1:41" ht="10.5" customHeight="1">
      <c r="A14" s="752"/>
      <c r="B14" s="784"/>
      <c r="C14" s="793"/>
      <c r="D14" s="41"/>
      <c r="E14" s="38"/>
      <c r="F14" s="37"/>
      <c r="G14" s="38"/>
      <c r="H14" s="37" t="s">
        <v>863</v>
      </c>
      <c r="I14" s="38"/>
      <c r="J14" s="37"/>
      <c r="K14" s="38"/>
      <c r="L14" s="21" t="s">
        <v>862</v>
      </c>
      <c r="M14" s="38"/>
      <c r="N14" s="37"/>
      <c r="O14" s="38"/>
      <c r="P14" s="37"/>
      <c r="Q14" s="38"/>
      <c r="R14" s="735"/>
      <c r="S14" s="764"/>
      <c r="T14" s="752"/>
      <c r="U14" s="738"/>
      <c r="V14" s="745"/>
      <c r="W14" s="41"/>
      <c r="X14" s="42"/>
      <c r="Y14" s="37"/>
      <c r="Z14" s="38"/>
      <c r="AA14" s="37" t="s">
        <v>863</v>
      </c>
      <c r="AB14" s="38"/>
      <c r="AC14" s="37"/>
      <c r="AD14" s="38"/>
      <c r="AE14" s="21" t="s">
        <v>862</v>
      </c>
      <c r="AF14" s="332"/>
      <c r="AG14" s="37"/>
      <c r="AH14" s="38"/>
      <c r="AI14" s="37"/>
      <c r="AJ14" s="38"/>
      <c r="AK14" s="735"/>
      <c r="AL14" s="756"/>
      <c r="AM14" s="66"/>
      <c r="AN14" s="31"/>
      <c r="AO14" s="24"/>
    </row>
    <row r="15" spans="1:41" ht="20.25" customHeight="1">
      <c r="A15" s="752"/>
      <c r="B15" s="791">
        <v>1.18</v>
      </c>
      <c r="C15" s="761" t="s">
        <v>428</v>
      </c>
      <c r="D15" s="731"/>
      <c r="E15" s="729"/>
      <c r="F15" s="731"/>
      <c r="G15" s="729"/>
      <c r="H15" s="232">
        <f>IF('様11'!$G$14="","",'様11'!$G$14)</f>
      </c>
      <c r="I15" s="225">
        <f>IF(H15="","",IF(AND(0&lt;=H15,H15&lt;=5),"○","×"))</f>
      </c>
      <c r="J15" s="731"/>
      <c r="K15" s="729"/>
      <c r="L15" s="731"/>
      <c r="M15" s="729"/>
      <c r="N15" s="731"/>
      <c r="O15" s="729"/>
      <c r="P15" s="731"/>
      <c r="Q15" s="729"/>
      <c r="R15" s="731"/>
      <c r="S15" s="733"/>
      <c r="T15" s="752"/>
      <c r="U15" s="738">
        <v>1.18</v>
      </c>
      <c r="V15" s="745" t="s">
        <v>864</v>
      </c>
      <c r="W15" s="731"/>
      <c r="X15" s="729"/>
      <c r="Y15" s="731"/>
      <c r="Z15" s="729"/>
      <c r="AA15" s="232">
        <f>IF('様14'!$F$15="","",'様14'!$F$15)</f>
      </c>
      <c r="AB15" s="225">
        <f>IF(AA15="","",IF(AND(0&lt;=AA15,AA15&lt;=5),"○","×"))</f>
      </c>
      <c r="AC15" s="731"/>
      <c r="AD15" s="729"/>
      <c r="AE15" s="731"/>
      <c r="AF15" s="729"/>
      <c r="AG15" s="731"/>
      <c r="AH15" s="729"/>
      <c r="AI15" s="731"/>
      <c r="AJ15" s="729"/>
      <c r="AK15" s="731"/>
      <c r="AL15" s="729"/>
      <c r="AM15" s="155"/>
      <c r="AN15" s="235"/>
      <c r="AO15" s="24"/>
    </row>
    <row r="16" spans="1:41" ht="10.5" customHeight="1">
      <c r="A16" s="752"/>
      <c r="B16" s="792"/>
      <c r="C16" s="762"/>
      <c r="D16" s="732"/>
      <c r="E16" s="730"/>
      <c r="F16" s="732"/>
      <c r="G16" s="730"/>
      <c r="H16" s="21" t="s">
        <v>429</v>
      </c>
      <c r="I16" s="20"/>
      <c r="J16" s="732"/>
      <c r="K16" s="730"/>
      <c r="L16" s="732"/>
      <c r="M16" s="730"/>
      <c r="N16" s="732"/>
      <c r="O16" s="730"/>
      <c r="P16" s="732"/>
      <c r="Q16" s="730"/>
      <c r="R16" s="732"/>
      <c r="S16" s="734"/>
      <c r="T16" s="752"/>
      <c r="U16" s="738"/>
      <c r="V16" s="745"/>
      <c r="W16" s="732"/>
      <c r="X16" s="730"/>
      <c r="Y16" s="732"/>
      <c r="Z16" s="730"/>
      <c r="AA16" s="21" t="s">
        <v>431</v>
      </c>
      <c r="AB16" s="20"/>
      <c r="AC16" s="732"/>
      <c r="AD16" s="730"/>
      <c r="AE16" s="732"/>
      <c r="AF16" s="730"/>
      <c r="AG16" s="732"/>
      <c r="AH16" s="730"/>
      <c r="AI16" s="732"/>
      <c r="AJ16" s="730"/>
      <c r="AK16" s="732"/>
      <c r="AL16" s="730"/>
      <c r="AM16" s="66"/>
      <c r="AN16" s="31"/>
      <c r="AO16" s="24"/>
    </row>
    <row r="17" spans="1:41" ht="20.25" customHeight="1">
      <c r="A17" s="752"/>
      <c r="B17" s="791">
        <v>600</v>
      </c>
      <c r="C17" s="761" t="s">
        <v>864</v>
      </c>
      <c r="D17" s="215">
        <f>IF('様11'!$E$15="","",'様11'!$E$15)</f>
      </c>
      <c r="E17" s="156"/>
      <c r="F17" s="232">
        <f>IF('様11'!$F$15="","",'様11'!$F$15)</f>
      </c>
      <c r="G17" s="156"/>
      <c r="H17" s="232">
        <f>IF('様11'!$G$15="","",'様11'!$G$15)</f>
      </c>
      <c r="I17" s="156"/>
      <c r="J17" s="232">
        <f>IF('様11'!$H$15="","",'様11'!$H$15)</f>
      </c>
      <c r="K17" s="156"/>
      <c r="L17" s="232">
        <f>IF('様11'!$I$15="","",'様11'!$I$15)</f>
      </c>
      <c r="M17" s="156"/>
      <c r="N17" s="232">
        <f>IF('様11'!$J$15="","",'様11'!$J$15)</f>
      </c>
      <c r="O17" s="156"/>
      <c r="P17" s="232">
        <f>IF('様11'!$K$15="","",'様11'!$K$15)</f>
      </c>
      <c r="Q17" s="156"/>
      <c r="R17" s="232">
        <f>IF('様11'!$L$15="","",'様11'!$L$15)</f>
      </c>
      <c r="S17" s="156">
        <f>IF(R17="","",IF(R17=R18,"○","×"))</f>
      </c>
      <c r="T17" s="752"/>
      <c r="U17" s="738">
        <v>600</v>
      </c>
      <c r="V17" s="745" t="s">
        <v>864</v>
      </c>
      <c r="W17" s="215">
        <f>IF('様14'!$D$16="","",'様14'!$D$16)</f>
      </c>
      <c r="X17" s="225"/>
      <c r="Y17" s="232">
        <f>IF('様14'!$E$16="","",'様14'!$E$16)</f>
      </c>
      <c r="Z17" s="156"/>
      <c r="AA17" s="232">
        <f>IF('様14'!$F$16="","",'様14'!$F$16)</f>
      </c>
      <c r="AB17" s="156"/>
      <c r="AC17" s="232">
        <f>IF('様14'!$G$16="","",'様14'!$G$16)</f>
      </c>
      <c r="AD17" s="156"/>
      <c r="AE17" s="232">
        <f>IF('様14'!$H$16="","",'様14'!$H$16)</f>
      </c>
      <c r="AF17" s="156"/>
      <c r="AG17" s="232">
        <f>IF('様14'!$I$16="","",'様14'!$I$16)</f>
      </c>
      <c r="AH17" s="156"/>
      <c r="AI17" s="232">
        <f>IF('様14'!$J$16="","",'様14'!$J$16)</f>
      </c>
      <c r="AJ17" s="156"/>
      <c r="AK17" s="232">
        <f>IF('様14'!$K$16="","",'様14'!$K$16)</f>
      </c>
      <c r="AL17" s="156">
        <f>IF(AK17="","",IF(AK17=AK18,"○","×"))</f>
      </c>
      <c r="AM17" s="232">
        <f>IF('様14'!H42="","",'様14'!H42)</f>
      </c>
      <c r="AN17" s="235"/>
      <c r="AO17" s="24"/>
    </row>
    <row r="18" spans="1:41" ht="10.5" customHeight="1">
      <c r="A18" s="752"/>
      <c r="B18" s="792"/>
      <c r="C18" s="762"/>
      <c r="D18" s="19"/>
      <c r="E18" s="20"/>
      <c r="F18" s="21"/>
      <c r="G18" s="20"/>
      <c r="H18" s="21"/>
      <c r="I18" s="20"/>
      <c r="J18" s="21"/>
      <c r="K18" s="20"/>
      <c r="L18" s="21"/>
      <c r="M18" s="20"/>
      <c r="N18" s="21"/>
      <c r="O18" s="20"/>
      <c r="P18" s="21"/>
      <c r="Q18" s="20"/>
      <c r="R18" s="37">
        <v>100</v>
      </c>
      <c r="S18" s="245"/>
      <c r="T18" s="752"/>
      <c r="U18" s="738"/>
      <c r="V18" s="745"/>
      <c r="W18" s="19"/>
      <c r="X18" s="33"/>
      <c r="Y18" s="21"/>
      <c r="Z18" s="20"/>
      <c r="AA18" s="21"/>
      <c r="AB18" s="20"/>
      <c r="AC18" s="21"/>
      <c r="AD18" s="20"/>
      <c r="AE18" s="21"/>
      <c r="AF18" s="20"/>
      <c r="AG18" s="21"/>
      <c r="AH18" s="20"/>
      <c r="AI18" s="21"/>
      <c r="AJ18" s="20"/>
      <c r="AK18" s="37">
        <v>100</v>
      </c>
      <c r="AL18" s="38"/>
      <c r="AM18" s="66"/>
      <c r="AN18" s="31"/>
      <c r="AO18" s="24"/>
    </row>
    <row r="19" spans="1:41" ht="20.25" customHeight="1">
      <c r="A19" s="752"/>
      <c r="B19" s="784">
        <v>300</v>
      </c>
      <c r="C19" s="793" t="s">
        <v>864</v>
      </c>
      <c r="D19" s="215">
        <f>IF('様11'!$E$16="","",'様11'!$E$16)</f>
      </c>
      <c r="E19" s="233"/>
      <c r="F19" s="232">
        <f>IF('様11'!$F$16="","",'様11'!$F$16)</f>
      </c>
      <c r="G19" s="233"/>
      <c r="H19" s="232">
        <f>IF('様11'!$G$16="","",'様11'!$G$16)</f>
      </c>
      <c r="I19" s="233"/>
      <c r="J19" s="232">
        <f>IF('様11'!$H$16="","",'様11'!$H$16)</f>
      </c>
      <c r="K19" s="233"/>
      <c r="L19" s="232">
        <f>IF('様11'!$I$16="","",'様11'!$I$16)</f>
      </c>
      <c r="M19" s="233"/>
      <c r="N19" s="232">
        <f>IF('様11'!$J$16="","",'様11'!$J$16)</f>
      </c>
      <c r="O19" s="233"/>
      <c r="P19" s="232">
        <f>IF('様11'!$K$16="","",'様11'!$K$16)</f>
      </c>
      <c r="Q19" s="233"/>
      <c r="R19" s="232">
        <f>IF('様11'!$L$16="","",'様11'!$L$16)</f>
      </c>
      <c r="S19" s="736"/>
      <c r="T19" s="752"/>
      <c r="U19" s="738">
        <v>300</v>
      </c>
      <c r="V19" s="745" t="s">
        <v>864</v>
      </c>
      <c r="W19" s="215">
        <f>IF('様14'!$D$17="","",'様14'!$D$17)</f>
      </c>
      <c r="X19" s="234"/>
      <c r="Y19" s="232">
        <f>IF('様14'!$E$17="","",'様14'!$E$17)</f>
      </c>
      <c r="Z19" s="233"/>
      <c r="AA19" s="232">
        <f>IF('様14'!$F$17="","",'様14'!$F$17)</f>
      </c>
      <c r="AB19" s="233"/>
      <c r="AC19" s="232">
        <f>IF('様14'!$G$17="","",'様14'!$G$17)</f>
      </c>
      <c r="AD19" s="233"/>
      <c r="AE19" s="232">
        <f>IF('様14'!$H$17="","",'様14'!$H$17)</f>
      </c>
      <c r="AF19" s="233"/>
      <c r="AG19" s="232">
        <f>IF('様14'!$I$17="","",'様14'!$I$17)</f>
      </c>
      <c r="AH19" s="233"/>
      <c r="AI19" s="232">
        <f>IF('様14'!$J$17="","",'様14'!$J$17)</f>
      </c>
      <c r="AJ19" s="233"/>
      <c r="AK19" s="232">
        <f>IF('様14'!$K$17="","",'様14'!$K$17)</f>
      </c>
      <c r="AL19" s="774"/>
      <c r="AM19" s="155">
        <f>IF('様14'!H43="","",'様14'!H43)</f>
      </c>
      <c r="AN19" s="235"/>
      <c r="AO19" s="24"/>
    </row>
    <row r="20" spans="1:41" ht="10.5" customHeight="1">
      <c r="A20" s="752"/>
      <c r="B20" s="784"/>
      <c r="C20" s="793"/>
      <c r="D20" s="41"/>
      <c r="E20" s="38"/>
      <c r="F20" s="37"/>
      <c r="G20" s="38"/>
      <c r="H20" s="37"/>
      <c r="I20" s="38"/>
      <c r="J20" s="37"/>
      <c r="K20" s="38"/>
      <c r="L20" s="37"/>
      <c r="M20" s="38"/>
      <c r="N20" s="37"/>
      <c r="O20" s="38"/>
      <c r="P20" s="37"/>
      <c r="Q20" s="38"/>
      <c r="R20" s="37"/>
      <c r="S20" s="737"/>
      <c r="T20" s="752"/>
      <c r="U20" s="738"/>
      <c r="V20" s="745"/>
      <c r="W20" s="41"/>
      <c r="X20" s="42"/>
      <c r="Y20" s="37"/>
      <c r="Z20" s="38"/>
      <c r="AA20" s="37"/>
      <c r="AB20" s="38"/>
      <c r="AC20" s="37"/>
      <c r="AD20" s="38"/>
      <c r="AE20" s="37"/>
      <c r="AF20" s="38"/>
      <c r="AG20" s="37"/>
      <c r="AH20" s="38"/>
      <c r="AI20" s="37"/>
      <c r="AJ20" s="38"/>
      <c r="AK20" s="37"/>
      <c r="AL20" s="775"/>
      <c r="AM20" s="66"/>
      <c r="AN20" s="31"/>
      <c r="AO20" s="24"/>
    </row>
    <row r="21" spans="1:41" ht="20.25" customHeight="1">
      <c r="A21" s="752"/>
      <c r="B21" s="791">
        <v>150</v>
      </c>
      <c r="C21" s="761" t="s">
        <v>864</v>
      </c>
      <c r="D21" s="215">
        <f>IF('様11'!$E$17="","",'様11'!$E$17)</f>
      </c>
      <c r="E21" s="156"/>
      <c r="F21" s="232">
        <f>IF('様11'!$F$17="","",'様11'!$F$17)</f>
      </c>
      <c r="G21" s="156"/>
      <c r="H21" s="232">
        <f>IF('様11'!$G$17="","",'様11'!$G$17)</f>
      </c>
      <c r="I21" s="156"/>
      <c r="J21" s="232">
        <f>IF('様11'!$H$17="","",'様11'!$H$17)</f>
      </c>
      <c r="K21" s="156"/>
      <c r="L21" s="232">
        <f>IF('様11'!$I$17="","",'様11'!$I$17)</f>
      </c>
      <c r="M21" s="156"/>
      <c r="N21" s="232">
        <f>IF('様11'!$J$17="","",'様11'!$J$17)</f>
      </c>
      <c r="O21" s="156"/>
      <c r="P21" s="232">
        <f>IF('様11'!$K$17="","",'様11'!$K$17)</f>
      </c>
      <c r="Q21" s="156"/>
      <c r="R21" s="232">
        <f>IF('様11'!$L$17="","",'様11'!$L$17)</f>
      </c>
      <c r="S21" s="225">
        <f>IF(R21="","",IF(AND(90&lt;=R21,R21&lt;=100),"○","×"))</f>
      </c>
      <c r="T21" s="752"/>
      <c r="U21" s="738">
        <v>150</v>
      </c>
      <c r="V21" s="745" t="s">
        <v>864</v>
      </c>
      <c r="W21" s="215">
        <f>IF('様14'!$D$18="","",'様14'!$D$18)</f>
      </c>
      <c r="X21" s="225"/>
      <c r="Y21" s="232">
        <f>IF('様14'!$E$18="","",'様14'!$E$18)</f>
      </c>
      <c r="Z21" s="156"/>
      <c r="AA21" s="232">
        <f>IF('様14'!$F$18="","",'様14'!$F$18)</f>
      </c>
      <c r="AB21" s="156"/>
      <c r="AC21" s="232">
        <f>IF('様14'!$G$18="","",'様14'!$G$18)</f>
      </c>
      <c r="AD21" s="225"/>
      <c r="AE21" s="232">
        <f>IF('様14'!$H$18="","",'様14'!$H$18)</f>
      </c>
      <c r="AF21" s="225"/>
      <c r="AG21" s="232">
        <f>IF('様14'!$I$18="","",'様14'!$I$18)</f>
      </c>
      <c r="AH21" s="156"/>
      <c r="AI21" s="232">
        <f>IF('様14'!$J$18="","",'様14'!$J$18)</f>
      </c>
      <c r="AJ21" s="156"/>
      <c r="AK21" s="232">
        <f>IF('様14'!$K$18="","",'様14'!$K$18)</f>
      </c>
      <c r="AL21" s="156">
        <f>IF(AK21="","",IF(AND(90&lt;=AK21,AK21&lt;=100),"○","×"))</f>
      </c>
      <c r="AM21" s="155">
        <f>IF('様14'!H44="","",'様14'!H44)</f>
      </c>
      <c r="AN21" s="235"/>
      <c r="AO21" s="24"/>
    </row>
    <row r="22" spans="1:41" ht="10.5" customHeight="1">
      <c r="A22" s="752"/>
      <c r="B22" s="792"/>
      <c r="C22" s="762"/>
      <c r="D22" s="19"/>
      <c r="E22" s="20"/>
      <c r="F22" s="21"/>
      <c r="G22" s="20"/>
      <c r="H22" s="21"/>
      <c r="I22" s="20"/>
      <c r="J22" s="21"/>
      <c r="K22" s="20"/>
      <c r="L22" s="21"/>
      <c r="M22" s="20"/>
      <c r="N22" s="21"/>
      <c r="O22" s="20"/>
      <c r="P22" s="21"/>
      <c r="Q22" s="20"/>
      <c r="R22" s="21" t="s">
        <v>865</v>
      </c>
      <c r="S22" s="31"/>
      <c r="T22" s="752"/>
      <c r="U22" s="738"/>
      <c r="V22" s="745"/>
      <c r="W22" s="19"/>
      <c r="X22" s="33"/>
      <c r="Y22" s="21"/>
      <c r="Z22" s="20"/>
      <c r="AA22" s="21"/>
      <c r="AB22" s="20"/>
      <c r="AC22" s="21"/>
      <c r="AD22" s="33"/>
      <c r="AE22" s="21"/>
      <c r="AF22" s="33"/>
      <c r="AG22" s="21"/>
      <c r="AH22" s="20"/>
      <c r="AI22" s="21"/>
      <c r="AJ22" s="20"/>
      <c r="AK22" s="21" t="s">
        <v>865</v>
      </c>
      <c r="AL22" s="20"/>
      <c r="AM22" s="66"/>
      <c r="AN22" s="31"/>
      <c r="AO22" s="24"/>
    </row>
    <row r="23" spans="1:41" ht="20.25" customHeight="1">
      <c r="A23" s="752"/>
      <c r="B23" s="784">
        <v>75</v>
      </c>
      <c r="C23" s="793" t="s">
        <v>864</v>
      </c>
      <c r="D23" s="215">
        <f>IF('様11'!$E$18="","",'様11'!$E$18)</f>
      </c>
      <c r="E23" s="233"/>
      <c r="F23" s="232">
        <f>IF('様11'!$F$18="","",'様11'!$F$18)</f>
      </c>
      <c r="G23" s="233"/>
      <c r="H23" s="232">
        <f>IF('様11'!$G$18="","",'様11'!$G$18)</f>
      </c>
      <c r="I23" s="233"/>
      <c r="J23" s="232">
        <f>IF('様11'!$H$18="","",'様11'!$H$18)</f>
      </c>
      <c r="K23" s="233"/>
      <c r="L23" s="232">
        <f>IF('様11'!$I$18="","",'様11'!$I$18)</f>
      </c>
      <c r="M23" s="225">
        <f>IF(L23="","",IF(AND(0&lt;=L23,L23&lt;=10),"○","×"))</f>
      </c>
      <c r="N23" s="232">
        <f>IF('様11'!$J$18="","",'様11'!$J$18)</f>
      </c>
      <c r="O23" s="233"/>
      <c r="P23" s="232">
        <f>IF('様11'!$K$18="","",'様11'!$K$18)</f>
      </c>
      <c r="Q23" s="233"/>
      <c r="R23" s="232">
        <f>IF('様11'!$L$18="","",'様11'!$L$18)</f>
      </c>
      <c r="S23" s="225">
        <f>IF(R23="","",IF(AND(70&lt;=R23,R23&lt;=100),"○","×"))</f>
      </c>
      <c r="T23" s="752"/>
      <c r="U23" s="738">
        <v>75</v>
      </c>
      <c r="V23" s="745" t="s">
        <v>864</v>
      </c>
      <c r="W23" s="215">
        <f>IF('様14'!$D$19="","",'様14'!$D$19)</f>
      </c>
      <c r="X23" s="234"/>
      <c r="Y23" s="232">
        <f>IF('様14'!$E$19="","",'様14'!$E$19)</f>
      </c>
      <c r="Z23" s="233"/>
      <c r="AA23" s="232">
        <f>IF('様14'!$F$19="","",'様14'!$F$19)</f>
      </c>
      <c r="AB23" s="233"/>
      <c r="AC23" s="232">
        <f>IF('様14'!$G$19="","",'様14'!$G$19)</f>
      </c>
      <c r="AD23" s="234"/>
      <c r="AE23" s="232">
        <f>IF('様14'!$H$19="","",'様14'!$H$19)</f>
      </c>
      <c r="AF23" s="225">
        <f>IF(AE23="","",IF(AND(0&lt;=AE23,AE23&lt;=10),"○","×"))</f>
      </c>
      <c r="AG23" s="232">
        <f>IF('様14'!$I$19="","",'様14'!$I$19)</f>
      </c>
      <c r="AH23" s="233"/>
      <c r="AI23" s="232">
        <f>IF('様14'!$J$19="","",'様14'!$J$19)</f>
      </c>
      <c r="AJ23" s="233"/>
      <c r="AK23" s="232">
        <f>IF('様14'!$K$19="","",'様14'!$K$19)</f>
      </c>
      <c r="AL23" s="225">
        <f>IF(AK23="","",IF(AND(70&lt;=AK23,AK23&lt;=100),"○","×"))</f>
      </c>
      <c r="AM23" s="232">
        <f>IF('様14'!H45="","",'様14'!H45)</f>
      </c>
      <c r="AN23" s="235"/>
      <c r="AO23" s="24"/>
    </row>
    <row r="24" spans="1:41" ht="10.5" customHeight="1">
      <c r="A24" s="753"/>
      <c r="B24" s="792"/>
      <c r="C24" s="762"/>
      <c r="D24" s="41"/>
      <c r="E24" s="20"/>
      <c r="F24" s="21"/>
      <c r="G24" s="20"/>
      <c r="H24" s="21"/>
      <c r="I24" s="20"/>
      <c r="J24" s="21"/>
      <c r="K24" s="20"/>
      <c r="L24" s="21" t="s">
        <v>1151</v>
      </c>
      <c r="M24" s="20"/>
      <c r="N24" s="21"/>
      <c r="O24" s="20"/>
      <c r="P24" s="21"/>
      <c r="Q24" s="20"/>
      <c r="R24" s="21" t="s">
        <v>866</v>
      </c>
      <c r="S24" s="39"/>
      <c r="T24" s="753"/>
      <c r="U24" s="744"/>
      <c r="V24" s="746"/>
      <c r="W24" s="41"/>
      <c r="X24" s="20"/>
      <c r="Y24" s="21"/>
      <c r="Z24" s="20"/>
      <c r="AA24" s="21"/>
      <c r="AB24" s="20"/>
      <c r="AC24" s="21"/>
      <c r="AD24" s="33"/>
      <c r="AE24" s="21" t="s">
        <v>1151</v>
      </c>
      <c r="AF24" s="33"/>
      <c r="AG24" s="21"/>
      <c r="AH24" s="20"/>
      <c r="AI24" s="21"/>
      <c r="AJ24" s="20"/>
      <c r="AK24" s="21" t="s">
        <v>866</v>
      </c>
      <c r="AL24" s="20"/>
      <c r="AM24" s="67"/>
      <c r="AN24" s="36"/>
      <c r="AO24" s="24"/>
    </row>
    <row r="25" spans="1:41" ht="20.25" customHeight="1">
      <c r="A25" s="778" t="s">
        <v>701</v>
      </c>
      <c r="B25" s="49" t="s">
        <v>694</v>
      </c>
      <c r="C25" s="32"/>
      <c r="D25" s="204">
        <f>IF('様11'!$E$19="","",'様11'!$E$19)</f>
      </c>
      <c r="E25" s="224"/>
      <c r="F25" s="231">
        <f>IF('様11'!$F$19="","",'様11'!$F$19)</f>
      </c>
      <c r="G25" s="153"/>
      <c r="H25" s="231">
        <f>IF('様11'!$G$19="","",'様11'!$G$19)</f>
      </c>
      <c r="I25" s="153"/>
      <c r="J25" s="231">
        <f>IF('様11'!$H$19="","",'様11'!$H$19)</f>
      </c>
      <c r="K25" s="153"/>
      <c r="L25" s="231">
        <f>IF('様11'!$I$19="","",'様11'!$I$19)</f>
      </c>
      <c r="M25" s="153"/>
      <c r="N25" s="231">
        <f>IF('様11'!$J$19="","",'様11'!$J$19)</f>
      </c>
      <c r="O25" s="153"/>
      <c r="P25" s="231">
        <f>IF('様11'!$K$19="","",'様11'!$K$19)</f>
      </c>
      <c r="Q25" s="153"/>
      <c r="R25" s="231">
        <f>IF('様11'!$L$19="","",'様11'!$L$19)</f>
      </c>
      <c r="S25" s="205">
        <f>IF(R25="","",IF(2.6&lt;=R25,"○","×"))</f>
      </c>
      <c r="T25" s="778" t="s">
        <v>701</v>
      </c>
      <c r="U25" s="49" t="s">
        <v>694</v>
      </c>
      <c r="V25" s="32"/>
      <c r="W25" s="204">
        <f>IF('様14'!$D$20="","",'様14'!$D$20)</f>
      </c>
      <c r="X25" s="224"/>
      <c r="Y25" s="231">
        <f>IF('様14'!$E$20="","",'様14'!$E$20)</f>
      </c>
      <c r="Z25" s="153"/>
      <c r="AA25" s="152">
        <f>IF('様14'!$F$20="","",'様14'!$F$20)</f>
      </c>
      <c r="AB25" s="224"/>
      <c r="AC25" s="484">
        <f>IF('様14'!$G$20="","",'様14'!$G$20)</f>
      </c>
      <c r="AD25" s="485"/>
      <c r="AE25" s="231">
        <f>IF('様14'!$H$20="","",'様14'!$H$20)</f>
      </c>
      <c r="AF25" s="224"/>
      <c r="AG25" s="231">
        <f>IF('様14'!$I$20="","",'様14'!$I$20)</f>
      </c>
      <c r="AH25" s="153"/>
      <c r="AI25" s="231">
        <f>IF('様14'!$J$20="","",'様14'!$J$20)</f>
      </c>
      <c r="AJ25" s="153"/>
      <c r="AK25" s="231">
        <f>IF('様14'!$K$20="","",'様14'!$K$20)</f>
      </c>
      <c r="AL25" s="153">
        <f>IF(AK25="","",IF(2.6&lt;=AK25,"○","×"))</f>
      </c>
      <c r="AM25" s="802"/>
      <c r="AN25" s="804"/>
      <c r="AO25" s="24"/>
    </row>
    <row r="26" spans="1:41" ht="11.25" customHeight="1">
      <c r="A26" s="778"/>
      <c r="B26" s="44"/>
      <c r="C26" s="40"/>
      <c r="D26" s="41"/>
      <c r="E26" s="42"/>
      <c r="F26" s="37"/>
      <c r="G26" s="38"/>
      <c r="H26" s="37"/>
      <c r="I26" s="38"/>
      <c r="J26" s="37"/>
      <c r="K26" s="38"/>
      <c r="L26" s="37"/>
      <c r="M26" s="38"/>
      <c r="N26" s="37"/>
      <c r="O26" s="38"/>
      <c r="P26" s="37"/>
      <c r="Q26" s="38"/>
      <c r="R26" s="21" t="s">
        <v>432</v>
      </c>
      <c r="S26" s="38"/>
      <c r="T26" s="778"/>
      <c r="U26" s="44"/>
      <c r="V26" s="40"/>
      <c r="W26" s="41"/>
      <c r="X26" s="42"/>
      <c r="Y26" s="37"/>
      <c r="Z26" s="38"/>
      <c r="AA26" s="116"/>
      <c r="AB26" s="42"/>
      <c r="AC26" s="486"/>
      <c r="AD26" s="487"/>
      <c r="AE26" s="37"/>
      <c r="AF26" s="42"/>
      <c r="AG26" s="37"/>
      <c r="AH26" s="38"/>
      <c r="AI26" s="37"/>
      <c r="AJ26" s="38"/>
      <c r="AK26" s="21" t="s">
        <v>432</v>
      </c>
      <c r="AL26" s="20"/>
      <c r="AM26" s="810"/>
      <c r="AN26" s="764"/>
      <c r="AO26" s="24"/>
    </row>
    <row r="27" spans="1:41" ht="20.25" customHeight="1">
      <c r="A27" s="778"/>
      <c r="B27" s="50" t="s">
        <v>695</v>
      </c>
      <c r="C27" s="18"/>
      <c r="D27" s="215">
        <f>IF('様11'!$E$20="","",'様11'!$E$20)</f>
      </c>
      <c r="E27" s="156">
        <f>IF(D27="","",IF(2.45&lt;=D27,"○","×"))</f>
      </c>
      <c r="F27" s="232">
        <f>IF('様11'!$F$20="","",'様11'!$F$20)</f>
      </c>
      <c r="G27" s="156">
        <f>IF(F27="","",IF(2.45&lt;=F27,"○","×"))</f>
      </c>
      <c r="H27" s="232">
        <f>IF('様11'!$G$20="","",'様11'!$G$20)</f>
      </c>
      <c r="I27" s="156">
        <f>IF(G27="","",IF(2.45&lt;=G27,"○","×"))</f>
      </c>
      <c r="J27" s="232">
        <f>IF('様11'!$H$20="","",'様11'!$H$20)</f>
      </c>
      <c r="K27" s="156">
        <f>IF(J27="","",IF(2.45&lt;=J27,"○","×"))</f>
      </c>
      <c r="L27" s="232">
        <f>IF('様11'!$I$20="","",'様11'!$I$20)</f>
      </c>
      <c r="M27" s="156">
        <f>IF(L27="","",IF(2.45&lt;=L27,"○","×"))</f>
      </c>
      <c r="N27" s="232">
        <f>IF('様11'!$J$20="","",'様11'!$J$20)</f>
      </c>
      <c r="O27" s="156">
        <f>IF(N27="","",IF(2.45&lt;=N27,"○","×"))</f>
      </c>
      <c r="P27" s="232">
        <f>IF('様11'!$K$20="","",'様11'!$K$20)</f>
      </c>
      <c r="Q27" s="156">
        <f>IF(P27="","",IF(2.45&lt;=P27,"○","×"))</f>
      </c>
      <c r="R27" s="731"/>
      <c r="S27" s="733"/>
      <c r="T27" s="778"/>
      <c r="U27" s="50" t="s">
        <v>695</v>
      </c>
      <c r="V27" s="18"/>
      <c r="W27" s="215">
        <f>IF('様14'!$D$21="","",'様14'!$D$21)</f>
      </c>
      <c r="X27" s="156">
        <f>IF(W27="","",IF(2.45&lt;=W27,"○","×"))</f>
      </c>
      <c r="Y27" s="232">
        <f>IF('様14'!$E$21="","",'様14'!$E$21)</f>
      </c>
      <c r="Z27" s="156">
        <f>IF(Y27="","",IF(2.45&lt;=Y27,"○","×"))</f>
      </c>
      <c r="AA27" s="155">
        <f>IF('様14'!$F$21="","",'様14'!$F$21)</f>
      </c>
      <c r="AB27" s="225">
        <f>IF(AA27="","",IF(2.45&lt;=AA27,"○","×"))</f>
      </c>
      <c r="AC27" s="468">
        <f>IF('様14'!$G$21="","",'様14'!$G$21)</f>
      </c>
      <c r="AD27" s="469">
        <f>IF(AC27="","",IF(2.45&lt;=AC27,"○","×"))</f>
      </c>
      <c r="AE27" s="232">
        <f>IF('様14'!$H$21="","",'様14'!$H$21)</f>
      </c>
      <c r="AF27" s="225">
        <f>IF(AE27="","",IF(2.45&lt;=AE27,"○","×"))</f>
      </c>
      <c r="AG27" s="232">
        <f>IF('様14'!$I$21="","",'様14'!$I$21)</f>
      </c>
      <c r="AH27" s="156">
        <f>IF(AG27="","",IF(2.45&lt;=AG27,"○","×"))</f>
      </c>
      <c r="AI27" s="232">
        <f>IF('様14'!$J$21="","",'様14'!$J$21)</f>
      </c>
      <c r="AJ27" s="156">
        <f>IF(AI27="","",IF(2.45&lt;=AI27,"○","×"))</f>
      </c>
      <c r="AK27" s="806"/>
      <c r="AL27" s="729"/>
      <c r="AM27" s="806"/>
      <c r="AN27" s="733"/>
      <c r="AO27" s="24"/>
    </row>
    <row r="28" spans="1:41" ht="11.25" customHeight="1">
      <c r="A28" s="778"/>
      <c r="B28" s="29"/>
      <c r="C28" s="30"/>
      <c r="D28" s="21" t="s">
        <v>702</v>
      </c>
      <c r="E28" s="33"/>
      <c r="F28" s="21" t="s">
        <v>702</v>
      </c>
      <c r="G28" s="20"/>
      <c r="H28" s="21" t="s">
        <v>702</v>
      </c>
      <c r="I28" s="20"/>
      <c r="J28" s="696" t="s">
        <v>883</v>
      </c>
      <c r="K28" s="20"/>
      <c r="L28" s="21" t="s">
        <v>702</v>
      </c>
      <c r="M28" s="20"/>
      <c r="N28" s="696" t="s">
        <v>883</v>
      </c>
      <c r="O28" s="20"/>
      <c r="P28" s="696" t="s">
        <v>883</v>
      </c>
      <c r="Q28" s="20"/>
      <c r="R28" s="732"/>
      <c r="S28" s="734"/>
      <c r="T28" s="778"/>
      <c r="U28" s="29"/>
      <c r="V28" s="30"/>
      <c r="W28" s="21" t="s">
        <v>702</v>
      </c>
      <c r="X28" s="33"/>
      <c r="Y28" s="21" t="s">
        <v>702</v>
      </c>
      <c r="Z28" s="20"/>
      <c r="AA28" s="66" t="s">
        <v>702</v>
      </c>
      <c r="AB28" s="33"/>
      <c r="AC28" s="696" t="s">
        <v>883</v>
      </c>
      <c r="AD28" s="470"/>
      <c r="AE28" s="21" t="s">
        <v>702</v>
      </c>
      <c r="AF28" s="33"/>
      <c r="AG28" s="696" t="s">
        <v>883</v>
      </c>
      <c r="AH28" s="20"/>
      <c r="AI28" s="696" t="s">
        <v>883</v>
      </c>
      <c r="AJ28" s="20"/>
      <c r="AK28" s="803"/>
      <c r="AL28" s="730"/>
      <c r="AM28" s="803"/>
      <c r="AN28" s="734"/>
      <c r="AO28" s="24"/>
    </row>
    <row r="29" spans="1:41" ht="20.25" customHeight="1">
      <c r="A29" s="779"/>
      <c r="B29" s="50" t="s">
        <v>867</v>
      </c>
      <c r="C29" s="18"/>
      <c r="D29" s="215">
        <f>IF('様11'!$E$21="","",'様11'!$E$21)</f>
      </c>
      <c r="E29" s="225"/>
      <c r="F29" s="232">
        <f>IF('様11'!$F$21="","",'様11'!$F$21)</f>
      </c>
      <c r="G29" s="156"/>
      <c r="H29" s="232">
        <f>IF('様11'!$G$21="","",'様11'!$G$21)</f>
      </c>
      <c r="I29" s="156"/>
      <c r="J29" s="232">
        <f>IF('様11'!$H$21="","",'様11'!$H$21)</f>
      </c>
      <c r="K29" s="156"/>
      <c r="L29" s="232">
        <f>IF('様11'!$I$21="","",'様11'!$I$21)</f>
      </c>
      <c r="M29" s="156"/>
      <c r="N29" s="232">
        <f>IF('様11'!$J$21="","",'様11'!$J$21)</f>
      </c>
      <c r="O29" s="156"/>
      <c r="P29" s="232">
        <f>IF('様11'!$K$21="","",'様11'!$K$21)</f>
      </c>
      <c r="Q29" s="156"/>
      <c r="R29" s="731"/>
      <c r="S29" s="733"/>
      <c r="T29" s="779"/>
      <c r="U29" s="50" t="s">
        <v>867</v>
      </c>
      <c r="V29" s="18"/>
      <c r="W29" s="215">
        <f>IF('様14'!$D$22="","",'様14'!$D$22)</f>
      </c>
      <c r="X29" s="225"/>
      <c r="Y29" s="232">
        <f>IF('様14'!$E$22="","",'様14'!$E$22)</f>
      </c>
      <c r="Z29" s="156"/>
      <c r="AA29" s="155">
        <f>IF('様14'!$F$22="","",'様14'!$F$22)</f>
      </c>
      <c r="AB29" s="225"/>
      <c r="AC29" s="468">
        <f>IF('様14'!$G$22="","",'様14'!$G$22)</f>
      </c>
      <c r="AD29" s="469"/>
      <c r="AE29" s="232">
        <f>IF('様14'!$H$22="","",'様14'!$H$22)</f>
      </c>
      <c r="AF29" s="225"/>
      <c r="AG29" s="232">
        <f>IF('様14'!$I$22="","",'様14'!$I$22)</f>
      </c>
      <c r="AH29" s="156"/>
      <c r="AI29" s="232">
        <f>IF('様14'!$J$22="","",'様14'!$J$22)</f>
      </c>
      <c r="AJ29" s="156"/>
      <c r="AK29" s="806"/>
      <c r="AL29" s="729"/>
      <c r="AM29" s="810"/>
      <c r="AN29" s="764"/>
      <c r="AO29" s="24"/>
    </row>
    <row r="30" spans="1:41" ht="11.25" customHeight="1">
      <c r="A30" s="779"/>
      <c r="B30" s="43"/>
      <c r="C30" s="40"/>
      <c r="D30" s="19"/>
      <c r="E30" s="42"/>
      <c r="F30" s="34"/>
      <c r="G30" s="38"/>
      <c r="H30" s="34"/>
      <c r="I30" s="38"/>
      <c r="J30" s="34"/>
      <c r="K30" s="38"/>
      <c r="L30" s="34"/>
      <c r="M30" s="38"/>
      <c r="N30" s="34"/>
      <c r="O30" s="38"/>
      <c r="P30" s="34"/>
      <c r="Q30" s="38"/>
      <c r="R30" s="755"/>
      <c r="S30" s="776"/>
      <c r="T30" s="779"/>
      <c r="U30" s="43"/>
      <c r="V30" s="40"/>
      <c r="W30" s="19"/>
      <c r="X30" s="42"/>
      <c r="Y30" s="34"/>
      <c r="Z30" s="35"/>
      <c r="AA30" s="67"/>
      <c r="AB30" s="42"/>
      <c r="AC30" s="488"/>
      <c r="AD30" s="487"/>
      <c r="AE30" s="34"/>
      <c r="AF30" s="42"/>
      <c r="AG30" s="34"/>
      <c r="AH30" s="35"/>
      <c r="AI30" s="34"/>
      <c r="AJ30" s="35"/>
      <c r="AK30" s="807"/>
      <c r="AL30" s="757"/>
      <c r="AM30" s="810"/>
      <c r="AN30" s="764"/>
      <c r="AO30" s="24"/>
    </row>
    <row r="31" spans="1:41" ht="20.25" customHeight="1">
      <c r="A31" s="55" t="s">
        <v>696</v>
      </c>
      <c r="B31" s="56"/>
      <c r="C31" s="796"/>
      <c r="D31" s="204">
        <f>IF('様11'!$E$22="","",'様11'!$E$22)</f>
      </c>
      <c r="E31" s="153">
        <f>IF(D31="","",IF(3&gt;=D31,"○","×"))</f>
      </c>
      <c r="F31" s="231">
        <f>IF('様11'!$F$22="","",'様11'!$F$22)</f>
      </c>
      <c r="G31" s="153">
        <f>IF(F31="","",IF(3&gt;=F31,"○","×"))</f>
      </c>
      <c r="H31" s="231">
        <f>IF('様11'!$G$22="","",'様11'!$G$22)</f>
      </c>
      <c r="I31" s="153">
        <f>IF(H31="","",IF(3&gt;=H31,"○","×"))</f>
      </c>
      <c r="J31" s="231">
        <f>IF('様11'!$H$22="","",'様11'!$H$22)</f>
      </c>
      <c r="K31" s="153">
        <f>IF(J31="","",IF(4&gt;=J31,"○","×"))</f>
      </c>
      <c r="L31" s="231"/>
      <c r="M31" s="153">
        <f>IF(L31="","",IF(3&gt;=L31,"○","×"))</f>
      </c>
      <c r="N31" s="231">
        <f>IF('様11'!$J$22="","",'様11'!$J$22)</f>
      </c>
      <c r="O31" s="153">
        <f>IF(N31="","",IF(4&gt;=N31,"○","×"))</f>
      </c>
      <c r="P31" s="231">
        <f>IF('様11'!$K$22="","",'様11'!$K$22)</f>
      </c>
      <c r="Q31" s="153">
        <f>IF(P31="","",IF(4&gt;=P31,"○","×"))</f>
      </c>
      <c r="R31" s="735"/>
      <c r="S31" s="764"/>
      <c r="T31" s="47" t="s">
        <v>696</v>
      </c>
      <c r="U31" s="48"/>
      <c r="V31" s="763"/>
      <c r="W31" s="204">
        <f>IF('様14'!$D$23="","",'様14'!$D$23)</f>
      </c>
      <c r="X31" s="153">
        <f>IF(W31="","",IF(3&gt;=W31,"○","×"))</f>
      </c>
      <c r="Y31" s="231">
        <f>IF('様14'!$E$23="","",'様14'!$E$23)</f>
      </c>
      <c r="Z31" s="153">
        <f>IF(Y31="","",IF(3&gt;=Y31,"○","×"))</f>
      </c>
      <c r="AA31" s="231">
        <f>IF('様14'!$F$23="","",'様14'!$F$23)</f>
      </c>
      <c r="AB31" s="224">
        <f>IF(AA31="","",IF(3&gt;=AA31,"○","×"))</f>
      </c>
      <c r="AC31" s="484">
        <f>IF('様14'!$G$23="","",'様14'!$G$23)</f>
      </c>
      <c r="AD31" s="153">
        <f>IF(AC31="","",IF(4&gt;=AC31,"○","×"))</f>
      </c>
      <c r="AE31" s="231">
        <f>IF('様14'!$H$23="","",'様14'!$H$23)</f>
      </c>
      <c r="AF31" s="224">
        <f>IF(AE31="","",IF(3&gt;=AE31,"○","×"))</f>
      </c>
      <c r="AG31" s="231">
        <f>IF('様14'!$I$23="","",'様14'!$I$23)</f>
      </c>
      <c r="AH31" s="153">
        <f>IF(AG31="","",IF(4&gt;=AG31,"○","×"))</f>
      </c>
      <c r="AI31" s="231">
        <f>IF('様14'!$J$23="","",'様14'!$J$23)</f>
      </c>
      <c r="AJ31" s="153">
        <f>IF(AI31="","",IF(4&gt;=AI31,"○","×"))</f>
      </c>
      <c r="AK31" s="735"/>
      <c r="AL31" s="756"/>
      <c r="AM31" s="802"/>
      <c r="AN31" s="804"/>
      <c r="AO31" s="24"/>
    </row>
    <row r="32" spans="1:41" ht="11.25" customHeight="1">
      <c r="A32" s="57"/>
      <c r="B32" s="58"/>
      <c r="C32" s="797"/>
      <c r="D32" s="41" t="s">
        <v>703</v>
      </c>
      <c r="E32" s="42"/>
      <c r="F32" s="37" t="s">
        <v>703</v>
      </c>
      <c r="G32" s="38"/>
      <c r="H32" s="37" t="s">
        <v>703</v>
      </c>
      <c r="I32" s="38"/>
      <c r="J32" s="246"/>
      <c r="K32" s="38"/>
      <c r="L32" s="37" t="s">
        <v>703</v>
      </c>
      <c r="M32" s="38"/>
      <c r="N32" s="246"/>
      <c r="O32" s="38"/>
      <c r="P32" s="246"/>
      <c r="Q32" s="38"/>
      <c r="R32" s="732"/>
      <c r="S32" s="734"/>
      <c r="T32" s="45"/>
      <c r="U32" s="46"/>
      <c r="V32" s="762"/>
      <c r="W32" s="41" t="s">
        <v>703</v>
      </c>
      <c r="X32" s="42"/>
      <c r="Y32" s="37" t="s">
        <v>703</v>
      </c>
      <c r="Z32" s="38"/>
      <c r="AA32" s="37" t="s">
        <v>703</v>
      </c>
      <c r="AB32" s="42"/>
      <c r="AC32" s="246"/>
      <c r="AD32" s="487"/>
      <c r="AE32" s="37" t="s">
        <v>703</v>
      </c>
      <c r="AF32" s="332"/>
      <c r="AG32" s="246"/>
      <c r="AH32" s="38"/>
      <c r="AI32" s="246"/>
      <c r="AJ32" s="38"/>
      <c r="AK32" s="732"/>
      <c r="AL32" s="730"/>
      <c r="AM32" s="810"/>
      <c r="AN32" s="764"/>
      <c r="AO32" s="24"/>
    </row>
    <row r="33" spans="1:41" ht="20.25" customHeight="1">
      <c r="A33" s="60" t="s">
        <v>697</v>
      </c>
      <c r="B33" s="61"/>
      <c r="C33" s="794"/>
      <c r="D33" s="798"/>
      <c r="E33" s="729"/>
      <c r="F33" s="232">
        <f>IF('様11'!$F$23="","",'様11'!$F$23)</f>
      </c>
      <c r="G33" s="156">
        <f>IF(F33="","",IF(30&gt;=F33,"○","×"))</f>
      </c>
      <c r="H33" s="731"/>
      <c r="I33" s="729"/>
      <c r="J33" s="731"/>
      <c r="K33" s="729"/>
      <c r="L33" s="731"/>
      <c r="M33" s="729"/>
      <c r="N33" s="731"/>
      <c r="O33" s="729"/>
      <c r="P33" s="731"/>
      <c r="Q33" s="729"/>
      <c r="R33" s="731"/>
      <c r="S33" s="733"/>
      <c r="T33" s="53" t="s">
        <v>697</v>
      </c>
      <c r="U33" s="54"/>
      <c r="V33" s="761"/>
      <c r="W33" s="798"/>
      <c r="X33" s="729"/>
      <c r="Y33" s="232">
        <f>IF('様14'!$E$24="","",'様14'!$E$24)</f>
      </c>
      <c r="Z33" s="156">
        <f>IF(Y33="","",IF(30&gt;=Y33,"○","×"))</f>
      </c>
      <c r="AA33" s="731"/>
      <c r="AB33" s="808"/>
      <c r="AC33" s="767"/>
      <c r="AD33" s="773"/>
      <c r="AE33" s="731"/>
      <c r="AF33" s="729"/>
      <c r="AG33" s="731"/>
      <c r="AH33" s="729"/>
      <c r="AI33" s="731"/>
      <c r="AJ33" s="729"/>
      <c r="AK33" s="731"/>
      <c r="AL33" s="729"/>
      <c r="AM33" s="806"/>
      <c r="AN33" s="733"/>
      <c r="AO33" s="24"/>
    </row>
    <row r="34" spans="1:41" ht="11.25" customHeight="1">
      <c r="A34" s="63"/>
      <c r="B34" s="64"/>
      <c r="C34" s="795"/>
      <c r="D34" s="799"/>
      <c r="E34" s="756"/>
      <c r="F34" s="21" t="s">
        <v>618</v>
      </c>
      <c r="G34" s="20"/>
      <c r="H34" s="732"/>
      <c r="I34" s="730"/>
      <c r="J34" s="732"/>
      <c r="K34" s="730"/>
      <c r="L34" s="732"/>
      <c r="M34" s="730"/>
      <c r="N34" s="732"/>
      <c r="O34" s="730"/>
      <c r="P34" s="732"/>
      <c r="Q34" s="730"/>
      <c r="R34" s="732"/>
      <c r="S34" s="734"/>
      <c r="T34" s="45"/>
      <c r="U34" s="46"/>
      <c r="V34" s="762"/>
      <c r="W34" s="799"/>
      <c r="X34" s="756"/>
      <c r="Y34" s="21" t="s">
        <v>618</v>
      </c>
      <c r="Z34" s="20"/>
      <c r="AA34" s="732"/>
      <c r="AB34" s="809"/>
      <c r="AC34" s="771"/>
      <c r="AD34" s="805"/>
      <c r="AE34" s="732"/>
      <c r="AF34" s="730"/>
      <c r="AG34" s="732"/>
      <c r="AH34" s="730"/>
      <c r="AI34" s="732"/>
      <c r="AJ34" s="730"/>
      <c r="AK34" s="732"/>
      <c r="AL34" s="730"/>
      <c r="AM34" s="803"/>
      <c r="AN34" s="734"/>
      <c r="AO34" s="24"/>
    </row>
    <row r="35" spans="1:41" ht="20.25" customHeight="1">
      <c r="A35" s="60" t="s">
        <v>868</v>
      </c>
      <c r="B35" s="61"/>
      <c r="C35" s="794"/>
      <c r="D35" s="215">
        <f>IF('様11'!$E$24="","",'様11'!$E$24)</f>
      </c>
      <c r="E35" s="156">
        <f>IF(D35="","",IF(12&gt;=D35,"○","×"))</f>
      </c>
      <c r="F35" s="232">
        <f>IF('様11'!$F$24="","",'様11'!$F$24)</f>
      </c>
      <c r="G35" s="156">
        <f>IF(F35="","",IF(12&gt;=F35,"○","×"))</f>
      </c>
      <c r="H35" s="232">
        <f>IF('様11'!$G$24="","",'様11'!$G$24)</f>
      </c>
      <c r="I35" s="156">
        <f>IF(H35="","",IF(12&gt;=H35,"○","×"))</f>
      </c>
      <c r="J35" s="232">
        <f>IF('様11'!$H$24="","",'様11'!$H$24)</f>
      </c>
      <c r="K35" s="156"/>
      <c r="L35" s="232">
        <f>IF('様11'!$I$24="","",'様11'!$I$24)</f>
      </c>
      <c r="M35" s="156"/>
      <c r="N35" s="232">
        <f>IF('様11'!$J$24="","",'様11'!$J$24)</f>
      </c>
      <c r="O35" s="156"/>
      <c r="P35" s="232">
        <f>IF('様11'!$K$24="","",'様11'!$K$24)</f>
      </c>
      <c r="Q35" s="156"/>
      <c r="R35" s="731"/>
      <c r="S35" s="733"/>
      <c r="T35" s="53" t="s">
        <v>868</v>
      </c>
      <c r="U35" s="54"/>
      <c r="V35" s="761"/>
      <c r="W35" s="215">
        <f>IF('様14'!$D$25="","",'様14'!$D$25)</f>
      </c>
      <c r="X35" s="156">
        <f>IF(W35="","",IF(12&gt;=W35,"○","×"))</f>
      </c>
      <c r="Y35" s="232">
        <f>IF('様14'!$E$25="","",'様14'!$E$25)</f>
      </c>
      <c r="Z35" s="156">
        <f>IF(Y35="","",IF(12&gt;=Y35,"○","×"))</f>
      </c>
      <c r="AA35" s="232">
        <f>IF('様14'!$F$25="","",'様14'!$F$25)</f>
      </c>
      <c r="AB35" s="156">
        <f>IF(AA35="","",IF(12&gt;=AA35,"○","×"))</f>
      </c>
      <c r="AC35" s="232">
        <f>IF('様14'!$G$25="","",'様14'!$G$25)</f>
      </c>
      <c r="AD35" s="156"/>
      <c r="AE35" s="232">
        <f>IF('様14'!$H$25="","",'様14'!$H$25)</f>
      </c>
      <c r="AF35" s="156"/>
      <c r="AG35" s="232">
        <f>IF('様14'!$I$25="","",'様14'!$I$25)</f>
      </c>
      <c r="AH35" s="156"/>
      <c r="AI35" s="232">
        <f>IF('様14'!$J$25="","",'様14'!$J$25)</f>
      </c>
      <c r="AJ35" s="156"/>
      <c r="AK35" s="731"/>
      <c r="AL35" s="733"/>
      <c r="AM35" s="810"/>
      <c r="AN35" s="764"/>
      <c r="AO35" s="24"/>
    </row>
    <row r="36" spans="1:41" ht="11.25" customHeight="1">
      <c r="A36" s="63"/>
      <c r="B36" s="64"/>
      <c r="C36" s="795"/>
      <c r="D36" s="19" t="s">
        <v>704</v>
      </c>
      <c r="E36" s="20"/>
      <c r="F36" s="21" t="s">
        <v>704</v>
      </c>
      <c r="G36" s="20"/>
      <c r="H36" s="21" t="s">
        <v>704</v>
      </c>
      <c r="I36" s="20"/>
      <c r="J36" s="21"/>
      <c r="K36" s="237"/>
      <c r="L36" s="692"/>
      <c r="M36" s="237"/>
      <c r="N36" s="692"/>
      <c r="O36" s="237"/>
      <c r="P36" s="692"/>
      <c r="Q36" s="237"/>
      <c r="R36" s="732"/>
      <c r="S36" s="734"/>
      <c r="T36" s="45"/>
      <c r="U36" s="46"/>
      <c r="V36" s="762"/>
      <c r="W36" s="19" t="s">
        <v>704</v>
      </c>
      <c r="X36" s="20"/>
      <c r="Y36" s="21" t="s">
        <v>704</v>
      </c>
      <c r="Z36" s="20"/>
      <c r="AA36" s="21" t="s">
        <v>704</v>
      </c>
      <c r="AB36" s="20"/>
      <c r="AC36" s="692"/>
      <c r="AD36" s="237"/>
      <c r="AE36" s="692"/>
      <c r="AF36" s="237"/>
      <c r="AG36" s="692"/>
      <c r="AH36" s="237"/>
      <c r="AI36" s="692"/>
      <c r="AJ36" s="237"/>
      <c r="AK36" s="732"/>
      <c r="AL36" s="734"/>
      <c r="AM36" s="810"/>
      <c r="AN36" s="764"/>
      <c r="AO36" s="24"/>
    </row>
    <row r="37" spans="1:41" ht="20.25" customHeight="1">
      <c r="A37" s="60" t="s">
        <v>869</v>
      </c>
      <c r="B37" s="61"/>
      <c r="C37" s="794"/>
      <c r="D37" s="215">
        <f>IF('様11'!$E$25="","",'様11'!$E$25)</f>
      </c>
      <c r="E37" s="156">
        <f>IF(D37="","",IF(0.25&gt;=D37,"○","×"))</f>
      </c>
      <c r="F37" s="232">
        <f>IF('様11'!$F$25="","",'様11'!$F$25)</f>
      </c>
      <c r="G37" s="156">
        <f>IF(F37="","",IF(0.25&gt;=F37,"○","×"))</f>
      </c>
      <c r="H37" s="232">
        <f>IF('様11'!$G$25="","",'様11'!$G$25)</f>
      </c>
      <c r="I37" s="156">
        <f>IF(H37="","",IF(0.25&gt;=H37,"○","×"))</f>
      </c>
      <c r="J37" s="232">
        <f>IF('様11'!$H$25="","",'様11'!$H$25)</f>
      </c>
      <c r="K37" s="156"/>
      <c r="L37" s="232">
        <f>IF('様11'!$I$25="","",'様11'!$I$25)</f>
      </c>
      <c r="M37" s="156"/>
      <c r="N37" s="232">
        <f>IF('様11'!$J$25="","",'様11'!$J$25)</f>
      </c>
      <c r="O37" s="156"/>
      <c r="P37" s="232">
        <f>IF('様11'!$K$25="","",'様11'!$K$25)</f>
      </c>
      <c r="Q37" s="156"/>
      <c r="R37" s="731"/>
      <c r="S37" s="733"/>
      <c r="T37" s="53" t="s">
        <v>869</v>
      </c>
      <c r="U37" s="54"/>
      <c r="V37" s="761"/>
      <c r="W37" s="215">
        <f>IF('様14'!$D$26="","",'様14'!$D$26)</f>
      </c>
      <c r="X37" s="156">
        <f>IF(W37="","",IF(0.25&gt;=W37,"○","×"))</f>
      </c>
      <c r="Y37" s="232">
        <f>IF('様14'!$E$26="","",'様14'!$E$26)</f>
      </c>
      <c r="Z37" s="156">
        <f>IF(Y37="","",IF(0.25&gt;=Y37,"○","×"))</f>
      </c>
      <c r="AA37" s="232">
        <f>IF('様14'!$F$26="","",'様14'!$F$26)</f>
      </c>
      <c r="AB37" s="156">
        <f>IF(AA37="","",IF(0.25&gt;=AA37,"○","×"))</f>
      </c>
      <c r="AC37" s="232">
        <f>IF('様14'!$G$26="","",'様14'!$G$26)</f>
      </c>
      <c r="AD37" s="156"/>
      <c r="AE37" s="232">
        <f>IF('様14'!$H$26="","",'様14'!$H$26)</f>
      </c>
      <c r="AF37" s="156"/>
      <c r="AG37" s="232">
        <f>IF('様14'!$I$26="","",'様14'!$I$26)</f>
      </c>
      <c r="AH37" s="156"/>
      <c r="AI37" s="232">
        <f>IF('様14'!$J$26="","",'様14'!$J$26)</f>
      </c>
      <c r="AJ37" s="156"/>
      <c r="AK37" s="731"/>
      <c r="AL37" s="733"/>
      <c r="AM37" s="806"/>
      <c r="AN37" s="733"/>
      <c r="AO37" s="24"/>
    </row>
    <row r="38" spans="1:41" ht="11.25" customHeight="1">
      <c r="A38" s="63"/>
      <c r="B38" s="64"/>
      <c r="C38" s="795"/>
      <c r="D38" s="19" t="s">
        <v>705</v>
      </c>
      <c r="E38" s="20"/>
      <c r="F38" s="21" t="s">
        <v>705</v>
      </c>
      <c r="G38" s="20"/>
      <c r="H38" s="21" t="s">
        <v>705</v>
      </c>
      <c r="I38" s="20"/>
      <c r="J38" s="21"/>
      <c r="K38" s="237"/>
      <c r="L38" s="692"/>
      <c r="M38" s="237"/>
      <c r="N38" s="692"/>
      <c r="O38" s="237"/>
      <c r="P38" s="692"/>
      <c r="Q38" s="237"/>
      <c r="R38" s="732"/>
      <c r="S38" s="734"/>
      <c r="T38" s="45"/>
      <c r="U38" s="46"/>
      <c r="V38" s="762"/>
      <c r="W38" s="19" t="s">
        <v>705</v>
      </c>
      <c r="X38" s="20"/>
      <c r="Y38" s="21" t="s">
        <v>705</v>
      </c>
      <c r="Z38" s="20"/>
      <c r="AA38" s="21" t="s">
        <v>705</v>
      </c>
      <c r="AB38" s="20"/>
      <c r="AC38" s="692"/>
      <c r="AD38" s="237"/>
      <c r="AE38" s="692"/>
      <c r="AF38" s="237"/>
      <c r="AG38" s="692"/>
      <c r="AH38" s="237"/>
      <c r="AI38" s="692"/>
      <c r="AJ38" s="237"/>
      <c r="AK38" s="732"/>
      <c r="AL38" s="734"/>
      <c r="AM38" s="803"/>
      <c r="AN38" s="734"/>
      <c r="AO38" s="24"/>
    </row>
    <row r="39" spans="1:41" ht="20.25" customHeight="1">
      <c r="A39" s="60" t="s">
        <v>699</v>
      </c>
      <c r="B39" s="61"/>
      <c r="C39" s="794"/>
      <c r="D39" s="215">
        <f>IF('様11'!$E$26="","",'様11'!$E$26)</f>
      </c>
      <c r="E39" s="156">
        <f>IF(D39="","",IF(5&gt;=D39,"○","×"))</f>
      </c>
      <c r="F39" s="232">
        <f>IF('様11'!$F$26="","",'様11'!$F$26)</f>
      </c>
      <c r="G39" s="156">
        <f>IF(F39="","",IF(5&gt;=F39,"○","×"))</f>
      </c>
      <c r="H39" s="232">
        <f>IF('様11'!$G$26="","",'様11'!$G$26)</f>
      </c>
      <c r="I39" s="156">
        <f>IF(H39="","",IF(5&gt;=H39,"○","×"))</f>
      </c>
      <c r="J39" s="731"/>
      <c r="K39" s="729"/>
      <c r="L39" s="731"/>
      <c r="M39" s="729"/>
      <c r="N39" s="731"/>
      <c r="O39" s="729"/>
      <c r="P39" s="731"/>
      <c r="Q39" s="729"/>
      <c r="R39" s="731"/>
      <c r="S39" s="733"/>
      <c r="T39" s="53" t="s">
        <v>699</v>
      </c>
      <c r="U39" s="54"/>
      <c r="V39" s="761"/>
      <c r="W39" s="215">
        <f>IF('様14'!$D$27="","",'様14'!$D$27)</f>
      </c>
      <c r="X39" s="156">
        <f>IF(W39="","",IF(5&gt;=W39,"○","×"))</f>
      </c>
      <c r="Y39" s="232">
        <f>IF('様14'!$E$27="","",'様14'!$E$27)</f>
      </c>
      <c r="Z39" s="156">
        <f>IF(Y39="","",IF(5&gt;=Y39,"○","×"))</f>
      </c>
      <c r="AA39" s="232">
        <f>IF('様14'!$F$27="","",'様14'!$F$27)</f>
      </c>
      <c r="AB39" s="156">
        <f>IF(AA39="","",IF(5&gt;=AA39,"○","×"))</f>
      </c>
      <c r="AC39" s="767"/>
      <c r="AD39" s="773"/>
      <c r="AE39" s="731"/>
      <c r="AF39" s="729"/>
      <c r="AG39" s="731"/>
      <c r="AH39" s="729"/>
      <c r="AI39" s="731"/>
      <c r="AJ39" s="729"/>
      <c r="AK39" s="731"/>
      <c r="AL39" s="729"/>
      <c r="AM39" s="810"/>
      <c r="AN39" s="764"/>
      <c r="AO39" s="24"/>
    </row>
    <row r="40" spans="1:41" ht="11.25" customHeight="1">
      <c r="A40" s="63"/>
      <c r="B40" s="64"/>
      <c r="C40" s="795"/>
      <c r="D40" s="19" t="s">
        <v>706</v>
      </c>
      <c r="E40" s="20"/>
      <c r="F40" s="21" t="s">
        <v>706</v>
      </c>
      <c r="G40" s="20"/>
      <c r="H40" s="21" t="s">
        <v>706</v>
      </c>
      <c r="I40" s="20"/>
      <c r="J40" s="732"/>
      <c r="K40" s="730"/>
      <c r="L40" s="732"/>
      <c r="M40" s="730"/>
      <c r="N40" s="732"/>
      <c r="O40" s="730"/>
      <c r="P40" s="732"/>
      <c r="Q40" s="730"/>
      <c r="R40" s="732"/>
      <c r="S40" s="734"/>
      <c r="T40" s="45"/>
      <c r="U40" s="46"/>
      <c r="V40" s="762"/>
      <c r="W40" s="19" t="s">
        <v>706</v>
      </c>
      <c r="X40" s="20"/>
      <c r="Y40" s="21" t="s">
        <v>706</v>
      </c>
      <c r="Z40" s="20"/>
      <c r="AA40" s="21" t="s">
        <v>706</v>
      </c>
      <c r="AB40" s="20"/>
      <c r="AC40" s="771"/>
      <c r="AD40" s="772"/>
      <c r="AE40" s="732"/>
      <c r="AF40" s="730"/>
      <c r="AG40" s="732"/>
      <c r="AH40" s="730"/>
      <c r="AI40" s="732"/>
      <c r="AJ40" s="730"/>
      <c r="AK40" s="732"/>
      <c r="AL40" s="730"/>
      <c r="AM40" s="810"/>
      <c r="AN40" s="764"/>
      <c r="AO40" s="24"/>
    </row>
    <row r="41" spans="1:41" ht="20.25" customHeight="1">
      <c r="A41" s="60" t="s">
        <v>870</v>
      </c>
      <c r="B41" s="61"/>
      <c r="C41" s="62"/>
      <c r="D41" s="215">
        <f>IF('様11'!$E$27="","",'様11'!$E$27)</f>
      </c>
      <c r="E41" s="156">
        <f>IF(D41="","",IF(10&gt;=D41,"○","×"))</f>
      </c>
      <c r="F41" s="232">
        <f>IF('様11'!$F$27="","",'様11'!$F$27)</f>
      </c>
      <c r="G41" s="156">
        <f>IF(F41="","",IF(10&gt;=F41,"○","×"))</f>
      </c>
      <c r="H41" s="232">
        <f>IF('様11'!$G$27="","",'様11'!$G$27)</f>
      </c>
      <c r="I41" s="156">
        <f>IF(H41="","",IF(10&gt;=H41,"○","×"))</f>
      </c>
      <c r="J41" s="731"/>
      <c r="K41" s="729"/>
      <c r="L41" s="731"/>
      <c r="M41" s="729"/>
      <c r="N41" s="731"/>
      <c r="O41" s="729"/>
      <c r="P41" s="731"/>
      <c r="Q41" s="729"/>
      <c r="R41" s="731"/>
      <c r="S41" s="733"/>
      <c r="T41" s="53" t="s">
        <v>870</v>
      </c>
      <c r="U41" s="54"/>
      <c r="V41" s="18"/>
      <c r="W41" s="215">
        <f>IF('様14'!$D$28="","",'様14'!$D$28)</f>
      </c>
      <c r="X41" s="156">
        <f>IF(W41="","",IF(10&gt;=W41,"○","×"))</f>
      </c>
      <c r="Y41" s="232">
        <f>IF('様14'!$E$28="","",'様14'!$E$28)</f>
      </c>
      <c r="Z41" s="156">
        <f>IF(Y41="","",IF(10&gt;=Y41,"○","×"))</f>
      </c>
      <c r="AA41" s="232">
        <f>IF('様14'!$F$28="","",'様14'!$F$28)</f>
      </c>
      <c r="AB41" s="156">
        <f>IF(AA41="","",IF(10&gt;=AA41,"○","×"))</f>
      </c>
      <c r="AC41" s="767"/>
      <c r="AD41" s="765"/>
      <c r="AE41" s="731"/>
      <c r="AF41" s="729"/>
      <c r="AG41" s="731"/>
      <c r="AH41" s="729"/>
      <c r="AI41" s="731"/>
      <c r="AJ41" s="729"/>
      <c r="AK41" s="731"/>
      <c r="AL41" s="729"/>
      <c r="AM41" s="806"/>
      <c r="AN41" s="733"/>
      <c r="AO41" s="24"/>
    </row>
    <row r="42" spans="1:41" ht="11.25" customHeight="1">
      <c r="A42" s="63"/>
      <c r="B42" s="64"/>
      <c r="C42" s="65"/>
      <c r="D42" s="19" t="s">
        <v>707</v>
      </c>
      <c r="E42" s="20"/>
      <c r="F42" s="21" t="s">
        <v>707</v>
      </c>
      <c r="G42" s="20"/>
      <c r="H42" s="21" t="s">
        <v>707</v>
      </c>
      <c r="I42" s="20"/>
      <c r="J42" s="732"/>
      <c r="K42" s="730"/>
      <c r="L42" s="732"/>
      <c r="M42" s="730"/>
      <c r="N42" s="732"/>
      <c r="O42" s="730"/>
      <c r="P42" s="732"/>
      <c r="Q42" s="730"/>
      <c r="R42" s="732"/>
      <c r="S42" s="734"/>
      <c r="T42" s="45"/>
      <c r="U42" s="46"/>
      <c r="V42" s="30"/>
      <c r="W42" s="19" t="s">
        <v>707</v>
      </c>
      <c r="X42" s="20"/>
      <c r="Y42" s="21" t="s">
        <v>707</v>
      </c>
      <c r="Z42" s="20"/>
      <c r="AA42" s="21" t="s">
        <v>707</v>
      </c>
      <c r="AB42" s="20"/>
      <c r="AC42" s="771"/>
      <c r="AD42" s="772"/>
      <c r="AE42" s="732"/>
      <c r="AF42" s="730"/>
      <c r="AG42" s="732"/>
      <c r="AH42" s="730"/>
      <c r="AI42" s="732"/>
      <c r="AJ42" s="730"/>
      <c r="AK42" s="732"/>
      <c r="AL42" s="730"/>
      <c r="AM42" s="803"/>
      <c r="AN42" s="734"/>
      <c r="AO42" s="24"/>
    </row>
    <row r="43" spans="1:41" ht="20.25" customHeight="1">
      <c r="A43" s="60" t="s">
        <v>700</v>
      </c>
      <c r="B43" s="61"/>
      <c r="C43" s="62"/>
      <c r="D43" s="798"/>
      <c r="E43" s="729"/>
      <c r="F43" s="731"/>
      <c r="G43" s="729"/>
      <c r="H43" s="731"/>
      <c r="I43" s="729"/>
      <c r="J43" s="731"/>
      <c r="K43" s="729"/>
      <c r="L43" s="731"/>
      <c r="M43" s="729"/>
      <c r="N43" s="731"/>
      <c r="O43" s="729"/>
      <c r="P43" s="731"/>
      <c r="Q43" s="729"/>
      <c r="R43" s="232">
        <f>IF('様11'!$L$28="","",'様11'!$L$28)</f>
      </c>
      <c r="S43" s="156">
        <f>IF(R43="","",IF(1&gt;=R43,"○","×"))</f>
      </c>
      <c r="T43" s="53" t="s">
        <v>700</v>
      </c>
      <c r="U43" s="54"/>
      <c r="V43" s="18"/>
      <c r="W43" s="798"/>
      <c r="X43" s="729"/>
      <c r="Y43" s="731"/>
      <c r="Z43" s="729"/>
      <c r="AA43" s="731"/>
      <c r="AB43" s="729"/>
      <c r="AC43" s="767"/>
      <c r="AD43" s="765"/>
      <c r="AE43" s="731"/>
      <c r="AF43" s="729"/>
      <c r="AG43" s="731"/>
      <c r="AH43" s="729"/>
      <c r="AI43" s="731"/>
      <c r="AJ43" s="729"/>
      <c r="AK43" s="232">
        <f>IF('様14'!$K$29="","",'様14'!$K$29)</f>
      </c>
      <c r="AL43" s="156">
        <f>IF(AK43="","",IF(1&gt;=AK43,"○","×"))</f>
      </c>
      <c r="AM43" s="810"/>
      <c r="AN43" s="764"/>
      <c r="AO43" s="24"/>
    </row>
    <row r="44" spans="1:41" ht="11.25" customHeight="1">
      <c r="A44" s="57"/>
      <c r="B44" s="58"/>
      <c r="C44" s="59"/>
      <c r="D44" s="811"/>
      <c r="E44" s="756"/>
      <c r="F44" s="735"/>
      <c r="G44" s="756"/>
      <c r="H44" s="735"/>
      <c r="I44" s="756"/>
      <c r="J44" s="735"/>
      <c r="K44" s="756"/>
      <c r="L44" s="735"/>
      <c r="M44" s="756"/>
      <c r="N44" s="735"/>
      <c r="O44" s="756"/>
      <c r="P44" s="735"/>
      <c r="Q44" s="756"/>
      <c r="R44" s="37" t="s">
        <v>708</v>
      </c>
      <c r="S44" s="39"/>
      <c r="T44" s="45"/>
      <c r="U44" s="46"/>
      <c r="V44" s="30"/>
      <c r="W44" s="811"/>
      <c r="X44" s="756"/>
      <c r="Y44" s="735"/>
      <c r="Z44" s="756"/>
      <c r="AA44" s="735"/>
      <c r="AB44" s="756"/>
      <c r="AC44" s="768"/>
      <c r="AD44" s="766"/>
      <c r="AE44" s="735"/>
      <c r="AF44" s="756"/>
      <c r="AG44" s="735"/>
      <c r="AH44" s="756"/>
      <c r="AI44" s="735"/>
      <c r="AJ44" s="756"/>
      <c r="AK44" s="34" t="s">
        <v>708</v>
      </c>
      <c r="AL44" s="35"/>
      <c r="AM44" s="810"/>
      <c r="AN44" s="734"/>
      <c r="AO44" s="24"/>
    </row>
    <row r="45" spans="1:41" ht="20.25" customHeight="1">
      <c r="A45" s="55" t="s">
        <v>728</v>
      </c>
      <c r="B45" s="56"/>
      <c r="C45" s="796"/>
      <c r="D45" s="812"/>
      <c r="E45" s="769"/>
      <c r="F45" s="770"/>
      <c r="G45" s="769"/>
      <c r="H45" s="770"/>
      <c r="I45" s="769"/>
      <c r="J45" s="770"/>
      <c r="K45" s="769"/>
      <c r="L45" s="770"/>
      <c r="M45" s="769"/>
      <c r="N45" s="770"/>
      <c r="O45" s="769"/>
      <c r="P45" s="770"/>
      <c r="Q45" s="769"/>
      <c r="R45" s="770"/>
      <c r="S45" s="804"/>
      <c r="T45" s="47" t="s">
        <v>728</v>
      </c>
      <c r="U45" s="48"/>
      <c r="V45" s="763"/>
      <c r="W45" s="812"/>
      <c r="X45" s="769"/>
      <c r="Y45" s="770"/>
      <c r="Z45" s="769"/>
      <c r="AA45" s="770"/>
      <c r="AB45" s="769"/>
      <c r="AC45" s="770"/>
      <c r="AD45" s="769"/>
      <c r="AE45" s="770"/>
      <c r="AF45" s="769"/>
      <c r="AG45" s="770"/>
      <c r="AH45" s="769"/>
      <c r="AI45" s="770"/>
      <c r="AJ45" s="769"/>
      <c r="AK45" s="770"/>
      <c r="AL45" s="769"/>
      <c r="AM45" s="231">
        <f>IF('様14'!H46="","",'様14'!H46)</f>
      </c>
      <c r="AN45" s="236"/>
      <c r="AO45" s="24"/>
    </row>
    <row r="46" spans="1:41" ht="11.25" customHeight="1">
      <c r="A46" s="57"/>
      <c r="B46" s="58"/>
      <c r="C46" s="797"/>
      <c r="D46" s="811"/>
      <c r="E46" s="756"/>
      <c r="F46" s="735"/>
      <c r="G46" s="756"/>
      <c r="H46" s="735"/>
      <c r="I46" s="756"/>
      <c r="J46" s="735"/>
      <c r="K46" s="756"/>
      <c r="L46" s="735"/>
      <c r="M46" s="756"/>
      <c r="N46" s="735"/>
      <c r="O46" s="756"/>
      <c r="P46" s="735"/>
      <c r="Q46" s="756"/>
      <c r="R46" s="735"/>
      <c r="S46" s="764"/>
      <c r="T46" s="51"/>
      <c r="U46" s="52"/>
      <c r="V46" s="793"/>
      <c r="W46" s="811"/>
      <c r="X46" s="756"/>
      <c r="Y46" s="735"/>
      <c r="Z46" s="756"/>
      <c r="AA46" s="735"/>
      <c r="AB46" s="756"/>
      <c r="AC46" s="735"/>
      <c r="AD46" s="756"/>
      <c r="AE46" s="735"/>
      <c r="AF46" s="756"/>
      <c r="AG46" s="735"/>
      <c r="AH46" s="756"/>
      <c r="AI46" s="735"/>
      <c r="AJ46" s="756"/>
      <c r="AK46" s="735"/>
      <c r="AL46" s="756"/>
      <c r="AM46" s="37"/>
      <c r="AN46" s="39"/>
      <c r="AO46" s="24"/>
    </row>
    <row r="47" spans="1:41" ht="20.25" customHeight="1">
      <c r="A47" s="60" t="s">
        <v>729</v>
      </c>
      <c r="B47" s="61"/>
      <c r="C47" s="794"/>
      <c r="D47" s="798"/>
      <c r="E47" s="729"/>
      <c r="F47" s="731"/>
      <c r="G47" s="729"/>
      <c r="H47" s="731"/>
      <c r="I47" s="729"/>
      <c r="J47" s="731"/>
      <c r="K47" s="729"/>
      <c r="L47" s="731"/>
      <c r="M47" s="729"/>
      <c r="N47" s="731"/>
      <c r="O47" s="729"/>
      <c r="P47" s="731"/>
      <c r="Q47" s="729"/>
      <c r="R47" s="731"/>
      <c r="S47" s="733"/>
      <c r="T47" s="53" t="s">
        <v>729</v>
      </c>
      <c r="U47" s="54"/>
      <c r="V47" s="761"/>
      <c r="W47" s="798"/>
      <c r="X47" s="729"/>
      <c r="Y47" s="731"/>
      <c r="Z47" s="729"/>
      <c r="AA47" s="731"/>
      <c r="AB47" s="729"/>
      <c r="AC47" s="731"/>
      <c r="AD47" s="729"/>
      <c r="AE47" s="731"/>
      <c r="AF47" s="729"/>
      <c r="AG47" s="731"/>
      <c r="AH47" s="729"/>
      <c r="AI47" s="731"/>
      <c r="AJ47" s="729"/>
      <c r="AK47" s="731"/>
      <c r="AL47" s="729"/>
      <c r="AM47" s="232">
        <f>IF('様14'!H47="","",'様14'!H47)</f>
      </c>
      <c r="AN47" s="216">
        <f>IF(AM47="","",IF(3.8&lt;=AM47,"○","×"))</f>
      </c>
      <c r="AO47" s="24"/>
    </row>
    <row r="48" spans="1:41" ht="11.25" customHeight="1">
      <c r="A48" s="63"/>
      <c r="B48" s="64"/>
      <c r="C48" s="795"/>
      <c r="D48" s="799"/>
      <c r="E48" s="730"/>
      <c r="F48" s="732"/>
      <c r="G48" s="730"/>
      <c r="H48" s="732"/>
      <c r="I48" s="730"/>
      <c r="J48" s="732"/>
      <c r="K48" s="730"/>
      <c r="L48" s="732"/>
      <c r="M48" s="730"/>
      <c r="N48" s="732"/>
      <c r="O48" s="730"/>
      <c r="P48" s="732"/>
      <c r="Q48" s="730"/>
      <c r="R48" s="732"/>
      <c r="S48" s="734"/>
      <c r="T48" s="45"/>
      <c r="U48" s="46"/>
      <c r="V48" s="762"/>
      <c r="W48" s="811"/>
      <c r="X48" s="756"/>
      <c r="Y48" s="735"/>
      <c r="Z48" s="756"/>
      <c r="AA48" s="735"/>
      <c r="AB48" s="756"/>
      <c r="AC48" s="735"/>
      <c r="AD48" s="756"/>
      <c r="AE48" s="735"/>
      <c r="AF48" s="756"/>
      <c r="AG48" s="735"/>
      <c r="AH48" s="756"/>
      <c r="AI48" s="735"/>
      <c r="AJ48" s="756"/>
      <c r="AK48" s="735"/>
      <c r="AL48" s="756"/>
      <c r="AM48" s="37" t="s">
        <v>758</v>
      </c>
      <c r="AN48" s="39"/>
      <c r="AO48" s="24"/>
    </row>
    <row r="49" spans="1:41" ht="20.25" customHeight="1">
      <c r="A49" s="60" t="s">
        <v>730</v>
      </c>
      <c r="B49" s="61"/>
      <c r="C49" s="794"/>
      <c r="D49" s="798"/>
      <c r="E49" s="729"/>
      <c r="F49" s="731"/>
      <c r="G49" s="729"/>
      <c r="H49" s="731"/>
      <c r="I49" s="729"/>
      <c r="J49" s="731"/>
      <c r="K49" s="729"/>
      <c r="L49" s="731"/>
      <c r="M49" s="729"/>
      <c r="N49" s="731"/>
      <c r="O49" s="729"/>
      <c r="P49" s="731"/>
      <c r="Q49" s="729"/>
      <c r="R49" s="731"/>
      <c r="S49" s="733"/>
      <c r="T49" s="53" t="s">
        <v>730</v>
      </c>
      <c r="U49" s="54"/>
      <c r="V49" s="761"/>
      <c r="W49" s="798"/>
      <c r="X49" s="729"/>
      <c r="Y49" s="731"/>
      <c r="Z49" s="729"/>
      <c r="AA49" s="731"/>
      <c r="AB49" s="729"/>
      <c r="AC49" s="731"/>
      <c r="AD49" s="729"/>
      <c r="AE49" s="731"/>
      <c r="AF49" s="729"/>
      <c r="AG49" s="731"/>
      <c r="AH49" s="729"/>
      <c r="AI49" s="731"/>
      <c r="AJ49" s="729"/>
      <c r="AK49" s="731"/>
      <c r="AL49" s="729"/>
      <c r="AM49" s="232">
        <f>IF('様14'!H48="","",'様14'!H48)</f>
      </c>
      <c r="AN49" s="216">
        <f>IF(AM49="","",IF(20&lt;=AM49,"○","×"))</f>
      </c>
      <c r="AO49" s="24"/>
    </row>
    <row r="50" spans="1:41" ht="11.25" customHeight="1">
      <c r="A50" s="63"/>
      <c r="B50" s="64"/>
      <c r="C50" s="795"/>
      <c r="D50" s="799"/>
      <c r="E50" s="730"/>
      <c r="F50" s="732"/>
      <c r="G50" s="730"/>
      <c r="H50" s="732"/>
      <c r="I50" s="730"/>
      <c r="J50" s="732"/>
      <c r="K50" s="730"/>
      <c r="L50" s="732"/>
      <c r="M50" s="730"/>
      <c r="N50" s="732"/>
      <c r="O50" s="730"/>
      <c r="P50" s="732"/>
      <c r="Q50" s="730"/>
      <c r="R50" s="732"/>
      <c r="S50" s="734"/>
      <c r="T50" s="45"/>
      <c r="U50" s="46"/>
      <c r="V50" s="762"/>
      <c r="W50" s="799"/>
      <c r="X50" s="730"/>
      <c r="Y50" s="732"/>
      <c r="Z50" s="730"/>
      <c r="AA50" s="732"/>
      <c r="AB50" s="730"/>
      <c r="AC50" s="732"/>
      <c r="AD50" s="730"/>
      <c r="AE50" s="732"/>
      <c r="AF50" s="730"/>
      <c r="AG50" s="732"/>
      <c r="AH50" s="730"/>
      <c r="AI50" s="732"/>
      <c r="AJ50" s="730"/>
      <c r="AK50" s="732"/>
      <c r="AL50" s="730"/>
      <c r="AM50" s="21" t="s">
        <v>759</v>
      </c>
      <c r="AN50" s="31"/>
      <c r="AO50" s="24"/>
    </row>
    <row r="51" spans="1:41" ht="20.25" customHeight="1">
      <c r="A51" s="813" t="s">
        <v>751</v>
      </c>
      <c r="B51" s="814"/>
      <c r="C51" s="815"/>
      <c r="D51" s="798"/>
      <c r="E51" s="729"/>
      <c r="F51" s="731"/>
      <c r="G51" s="729"/>
      <c r="H51" s="731"/>
      <c r="I51" s="729"/>
      <c r="J51" s="731"/>
      <c r="K51" s="729"/>
      <c r="L51" s="731"/>
      <c r="M51" s="729"/>
      <c r="N51" s="731"/>
      <c r="O51" s="729"/>
      <c r="P51" s="731"/>
      <c r="Q51" s="729"/>
      <c r="R51" s="731"/>
      <c r="S51" s="733"/>
      <c r="T51" s="813" t="s">
        <v>751</v>
      </c>
      <c r="U51" s="814"/>
      <c r="V51" s="815"/>
      <c r="W51" s="811"/>
      <c r="X51" s="756"/>
      <c r="Y51" s="735"/>
      <c r="Z51" s="756"/>
      <c r="AA51" s="735"/>
      <c r="AB51" s="756"/>
      <c r="AC51" s="735"/>
      <c r="AD51" s="756"/>
      <c r="AE51" s="735"/>
      <c r="AF51" s="756"/>
      <c r="AG51" s="735"/>
      <c r="AH51" s="756"/>
      <c r="AI51" s="735"/>
      <c r="AJ51" s="756"/>
      <c r="AK51" s="735"/>
      <c r="AL51" s="756"/>
      <c r="AM51" s="232">
        <f>IF('様14'!H49="","",'様14'!H49)</f>
      </c>
      <c r="AN51" s="216">
        <f>IF(AM51="","",IF(5&gt;=AM51,"○","×"))</f>
      </c>
      <c r="AO51" s="24"/>
    </row>
    <row r="52" spans="1:41" ht="11.25" customHeight="1" thickBot="1">
      <c r="A52" s="816"/>
      <c r="B52" s="817"/>
      <c r="C52" s="818"/>
      <c r="D52" s="799"/>
      <c r="E52" s="730"/>
      <c r="F52" s="732"/>
      <c r="G52" s="730"/>
      <c r="H52" s="732"/>
      <c r="I52" s="730"/>
      <c r="J52" s="732"/>
      <c r="K52" s="730"/>
      <c r="L52" s="732"/>
      <c r="M52" s="730"/>
      <c r="N52" s="732"/>
      <c r="O52" s="730"/>
      <c r="P52" s="732"/>
      <c r="Q52" s="730"/>
      <c r="R52" s="732"/>
      <c r="S52" s="734"/>
      <c r="T52" s="816"/>
      <c r="U52" s="817"/>
      <c r="V52" s="818"/>
      <c r="W52" s="819"/>
      <c r="X52" s="757"/>
      <c r="Y52" s="755"/>
      <c r="Z52" s="757"/>
      <c r="AA52" s="755"/>
      <c r="AB52" s="757"/>
      <c r="AC52" s="755"/>
      <c r="AD52" s="757"/>
      <c r="AE52" s="755"/>
      <c r="AF52" s="757"/>
      <c r="AG52" s="755"/>
      <c r="AH52" s="757"/>
      <c r="AI52" s="755"/>
      <c r="AJ52" s="757"/>
      <c r="AK52" s="755"/>
      <c r="AL52" s="757"/>
      <c r="AM52" s="34" t="s">
        <v>760</v>
      </c>
      <c r="AN52" s="36"/>
      <c r="AO52" s="24"/>
    </row>
    <row r="53" spans="1:40" ht="30" customHeight="1" thickBot="1" thickTop="1">
      <c r="A53" s="758" t="s">
        <v>743</v>
      </c>
      <c r="B53" s="759"/>
      <c r="C53" s="760"/>
      <c r="D53" s="754">
        <f>IF(E27="","",IF(COUNTIF(E5:E52,"×")=0,"ＯＫ","OUT"))</f>
      </c>
      <c r="E53" s="754"/>
      <c r="F53" s="754">
        <f>IF(G27="","",IF(COUNTIF(G5:G52,"×")=0,"ＯＫ","OUT"))</f>
      </c>
      <c r="G53" s="754"/>
      <c r="H53" s="754">
        <f>IF(I27="","",IF(COUNTIF(I5:I52,"×")=0,"ＯＫ","OUT"))</f>
      </c>
      <c r="I53" s="754"/>
      <c r="J53" s="754">
        <f>IF(K27="","",IF(COUNTIF(K5:K52,"×")=0,"ＯＫ","OUT"))</f>
      </c>
      <c r="K53" s="754"/>
      <c r="L53" s="754">
        <f>IF(M27="","",IF(COUNTIF(M5:M52,"×")=0,"ＯＫ","OUT"))</f>
      </c>
      <c r="M53" s="754"/>
      <c r="N53" s="754">
        <f>IF(O27="","",IF(COUNTIF(O5:O52,"×")=0,"ＯＫ","OUT"))</f>
      </c>
      <c r="O53" s="754"/>
      <c r="P53" s="754">
        <f>IF(Q27="","",IF(COUNTIF(Q5:Q52,"×")=0,"ＯＫ","OUT"))</f>
      </c>
      <c r="Q53" s="754"/>
      <c r="R53" s="754">
        <f>IF(R43="","",IF(COUNTIF(S5:S52,"×")=0,"ＯＫ","OUT"))</f>
      </c>
      <c r="S53" s="754"/>
      <c r="T53" s="758" t="s">
        <v>743</v>
      </c>
      <c r="U53" s="759"/>
      <c r="V53" s="760"/>
      <c r="W53" s="754">
        <f>IF(W27="","",IF(COUNTIF(X5:X52,"×")=0,"ＯＫ","OUT"))</f>
      </c>
      <c r="X53" s="754"/>
      <c r="Y53" s="754">
        <f>IF(Z27="","",IF(COUNTIF(Z5:Z52,"×")=0,"ＯＫ","OUT"))</f>
      </c>
      <c r="Z53" s="754"/>
      <c r="AA53" s="754">
        <f>IF(AB27="","",IF(COUNTIF(AB5:AB52,"×")=0,"ＯＫ","OUT"))</f>
      </c>
      <c r="AB53" s="754"/>
      <c r="AC53" s="754">
        <f>IF(AD27="","",IF(COUNTIF(AD5:AD52,"×")=0,"ＯＫ","OUT"))</f>
      </c>
      <c r="AD53" s="754"/>
      <c r="AE53" s="754">
        <f>IF(AE27="","",IF(COUNTIF(AF5:AF52,"×")=0,"ＯＫ","OUT"))</f>
      </c>
      <c r="AF53" s="754"/>
      <c r="AG53" s="754">
        <f>IF(AH27="","",IF(COUNTIF(AH5:AH52,"×")=0,"ＯＫ","OUT"))</f>
      </c>
      <c r="AH53" s="754"/>
      <c r="AI53" s="754">
        <f>IF(AJ27="","",IF(COUNTIF(AJ5:AJ52,"×")=0,"ＯＫ","OUT"))</f>
      </c>
      <c r="AJ53" s="754"/>
      <c r="AK53" s="754">
        <f>IF(AK43="","",IF(COUNTIF(AL5:AL52,"×")=0,"ＯＫ","OUT"))</f>
      </c>
      <c r="AL53" s="754"/>
      <c r="AM53" s="754">
        <f>IF(AM47="","",IF(COUNTIF(AN5:AN52,"×")=0,"ＯＫ","OUT"))</f>
      </c>
      <c r="AN53" s="790"/>
    </row>
    <row r="54" spans="2:16" ht="30" customHeight="1" thickTop="1">
      <c r="B54" s="506"/>
      <c r="J54" s="256"/>
      <c r="N54" s="256"/>
      <c r="P54" s="256"/>
    </row>
  </sheetData>
  <sheetProtection formatCells="0"/>
  <mergeCells count="475">
    <mergeCell ref="AJ33:AJ34"/>
    <mergeCell ref="AI51:AI52"/>
    <mergeCell ref="AI53:AJ53"/>
    <mergeCell ref="AI47:AI48"/>
    <mergeCell ref="AJ47:AJ48"/>
    <mergeCell ref="AI49:AI50"/>
    <mergeCell ref="AJ49:AJ50"/>
    <mergeCell ref="AJ51:AJ52"/>
    <mergeCell ref="AI41:AI42"/>
    <mergeCell ref="AJ41:AJ42"/>
    <mergeCell ref="AI4:AJ4"/>
    <mergeCell ref="AI5:AI6"/>
    <mergeCell ref="AJ5:AJ6"/>
    <mergeCell ref="AI7:AI8"/>
    <mergeCell ref="AJ7:AJ8"/>
    <mergeCell ref="AI15:AI16"/>
    <mergeCell ref="AI33:AI34"/>
    <mergeCell ref="P4:Q4"/>
    <mergeCell ref="P5:P6"/>
    <mergeCell ref="Q5:Q6"/>
    <mergeCell ref="P7:P8"/>
    <mergeCell ref="Q7:Q8"/>
    <mergeCell ref="AD9:AD10"/>
    <mergeCell ref="AG9:AG10"/>
    <mergeCell ref="AH9:AH10"/>
    <mergeCell ref="AA7:AA8"/>
    <mergeCell ref="AK51:AK52"/>
    <mergeCell ref="AL51:AL52"/>
    <mergeCell ref="A51:C52"/>
    <mergeCell ref="AC51:AC52"/>
    <mergeCell ref="AD51:AD52"/>
    <mergeCell ref="AG51:AG52"/>
    <mergeCell ref="AH51:AH52"/>
    <mergeCell ref="AA51:AA52"/>
    <mergeCell ref="AB51:AB52"/>
    <mergeCell ref="W51:W52"/>
    <mergeCell ref="X51:X52"/>
    <mergeCell ref="Y51:Y52"/>
    <mergeCell ref="Z51:Z52"/>
    <mergeCell ref="S51:S52"/>
    <mergeCell ref="T51:V52"/>
    <mergeCell ref="P51:P52"/>
    <mergeCell ref="Q51:Q52"/>
    <mergeCell ref="K51:K52"/>
    <mergeCell ref="N51:N52"/>
    <mergeCell ref="O51:O52"/>
    <mergeCell ref="L51:L52"/>
    <mergeCell ref="M51:M52"/>
    <mergeCell ref="R51:R52"/>
    <mergeCell ref="AK49:AK50"/>
    <mergeCell ref="AL49:AL50"/>
    <mergeCell ref="D51:D52"/>
    <mergeCell ref="E51:E52"/>
    <mergeCell ref="F51:F52"/>
    <mergeCell ref="G51:G52"/>
    <mergeCell ref="H51:H52"/>
    <mergeCell ref="I51:I52"/>
    <mergeCell ref="AC49:AC50"/>
    <mergeCell ref="J51:J52"/>
    <mergeCell ref="AD49:AD50"/>
    <mergeCell ref="AG49:AG50"/>
    <mergeCell ref="AH49:AH50"/>
    <mergeCell ref="AA49:AA50"/>
    <mergeCell ref="AB49:AB50"/>
    <mergeCell ref="W49:W50"/>
    <mergeCell ref="X49:X50"/>
    <mergeCell ref="Y49:Y50"/>
    <mergeCell ref="Z49:Z50"/>
    <mergeCell ref="AF49:AF50"/>
    <mergeCell ref="S49:S50"/>
    <mergeCell ref="V49:V50"/>
    <mergeCell ref="P49:P50"/>
    <mergeCell ref="Q49:Q50"/>
    <mergeCell ref="K49:K50"/>
    <mergeCell ref="N49:N50"/>
    <mergeCell ref="O49:O50"/>
    <mergeCell ref="R49:R50"/>
    <mergeCell ref="L49:L50"/>
    <mergeCell ref="M49:M50"/>
    <mergeCell ref="G49:G50"/>
    <mergeCell ref="H49:H50"/>
    <mergeCell ref="I49:I50"/>
    <mergeCell ref="J49:J50"/>
    <mergeCell ref="C49:C50"/>
    <mergeCell ref="D49:D50"/>
    <mergeCell ref="E49:E50"/>
    <mergeCell ref="F49:F50"/>
    <mergeCell ref="AG47:AG48"/>
    <mergeCell ref="AH47:AH48"/>
    <mergeCell ref="AK47:AK48"/>
    <mergeCell ref="AL47:AL48"/>
    <mergeCell ref="AA47:AA48"/>
    <mergeCell ref="AB47:AB48"/>
    <mergeCell ref="AC47:AC48"/>
    <mergeCell ref="AD47:AD48"/>
    <mergeCell ref="AE47:AE48"/>
    <mergeCell ref="AF47:AF48"/>
    <mergeCell ref="W47:W48"/>
    <mergeCell ref="X47:X48"/>
    <mergeCell ref="Y47:Y48"/>
    <mergeCell ref="Z47:Z48"/>
    <mergeCell ref="S47:S48"/>
    <mergeCell ref="V47:V48"/>
    <mergeCell ref="P47:P48"/>
    <mergeCell ref="Q47:Q48"/>
    <mergeCell ref="K47:K48"/>
    <mergeCell ref="N47:N48"/>
    <mergeCell ref="O47:O48"/>
    <mergeCell ref="R47:R48"/>
    <mergeCell ref="G47:G48"/>
    <mergeCell ref="H47:H48"/>
    <mergeCell ref="I47:I48"/>
    <mergeCell ref="J47:J48"/>
    <mergeCell ref="C47:C48"/>
    <mergeCell ref="D47:D48"/>
    <mergeCell ref="E47:E48"/>
    <mergeCell ref="F47:F48"/>
    <mergeCell ref="AA45:AA46"/>
    <mergeCell ref="AB45:AB46"/>
    <mergeCell ref="AC45:AC46"/>
    <mergeCell ref="AD45:AD46"/>
    <mergeCell ref="W45:W46"/>
    <mergeCell ref="X45:X46"/>
    <mergeCell ref="Y45:Y46"/>
    <mergeCell ref="Z45:Z46"/>
    <mergeCell ref="AK45:AK46"/>
    <mergeCell ref="AL45:AL46"/>
    <mergeCell ref="AG43:AG44"/>
    <mergeCell ref="AH43:AH44"/>
    <mergeCell ref="AG45:AG46"/>
    <mergeCell ref="AH45:AH46"/>
    <mergeCell ref="AI43:AI44"/>
    <mergeCell ref="AJ43:AJ44"/>
    <mergeCell ref="AI45:AI46"/>
    <mergeCell ref="AJ45:AJ46"/>
    <mergeCell ref="S45:S46"/>
    <mergeCell ref="V45:V46"/>
    <mergeCell ref="D45:D46"/>
    <mergeCell ref="E45:E46"/>
    <mergeCell ref="F45:F46"/>
    <mergeCell ref="G45:G46"/>
    <mergeCell ref="H45:H46"/>
    <mergeCell ref="I45:I46"/>
    <mergeCell ref="J45:J46"/>
    <mergeCell ref="K45:K46"/>
    <mergeCell ref="R45:R46"/>
    <mergeCell ref="N45:N46"/>
    <mergeCell ref="O45:O46"/>
    <mergeCell ref="P43:P44"/>
    <mergeCell ref="Q43:Q44"/>
    <mergeCell ref="P45:P46"/>
    <mergeCell ref="Q45:Q46"/>
    <mergeCell ref="O43:O44"/>
    <mergeCell ref="N43:N44"/>
    <mergeCell ref="C45:C46"/>
    <mergeCell ref="M43:M44"/>
    <mergeCell ref="L45:L46"/>
    <mergeCell ref="M45:M46"/>
    <mergeCell ref="J43:J44"/>
    <mergeCell ref="K43:K44"/>
    <mergeCell ref="F43:F44"/>
    <mergeCell ref="G43:G44"/>
    <mergeCell ref="D43:D44"/>
    <mergeCell ref="E43:E44"/>
    <mergeCell ref="H43:H44"/>
    <mergeCell ref="I43:I44"/>
    <mergeCell ref="AM41:AM42"/>
    <mergeCell ref="AM43:AM44"/>
    <mergeCell ref="O41:O42"/>
    <mergeCell ref="P41:P42"/>
    <mergeCell ref="Q41:Q42"/>
    <mergeCell ref="AA43:AA44"/>
    <mergeCell ref="W43:W44"/>
    <mergeCell ref="X43:X44"/>
    <mergeCell ref="AK41:AK42"/>
    <mergeCell ref="AL41:AL42"/>
    <mergeCell ref="AN43:AN44"/>
    <mergeCell ref="AK39:AK40"/>
    <mergeCell ref="AL39:AL40"/>
    <mergeCell ref="AM39:AM40"/>
    <mergeCell ref="AN39:AN40"/>
    <mergeCell ref="AN41:AN42"/>
    <mergeCell ref="C39:C40"/>
    <mergeCell ref="R39:R40"/>
    <mergeCell ref="S39:S40"/>
    <mergeCell ref="V39:V40"/>
    <mergeCell ref="Q39:Q40"/>
    <mergeCell ref="L39:L40"/>
    <mergeCell ref="M39:M40"/>
    <mergeCell ref="C37:C38"/>
    <mergeCell ref="V37:V38"/>
    <mergeCell ref="AM37:AM38"/>
    <mergeCell ref="AN37:AN38"/>
    <mergeCell ref="AK37:AK38"/>
    <mergeCell ref="AL37:AL38"/>
    <mergeCell ref="AK31:AK32"/>
    <mergeCell ref="AL31:AL32"/>
    <mergeCell ref="AM35:AM36"/>
    <mergeCell ref="AN35:AN36"/>
    <mergeCell ref="AM31:AM32"/>
    <mergeCell ref="AM33:AM34"/>
    <mergeCell ref="AN31:AN32"/>
    <mergeCell ref="AK35:AK36"/>
    <mergeCell ref="AL35:AL36"/>
    <mergeCell ref="AN25:AN26"/>
    <mergeCell ref="AM27:AM28"/>
    <mergeCell ref="AN27:AN28"/>
    <mergeCell ref="AM29:AM30"/>
    <mergeCell ref="AN29:AN30"/>
    <mergeCell ref="AM25:AM26"/>
    <mergeCell ref="AK29:AK30"/>
    <mergeCell ref="AL29:AL30"/>
    <mergeCell ref="S27:S28"/>
    <mergeCell ref="AN33:AN34"/>
    <mergeCell ref="W33:W34"/>
    <mergeCell ref="X33:X34"/>
    <mergeCell ref="AA33:AA34"/>
    <mergeCell ref="AB33:AB34"/>
    <mergeCell ref="AE33:AE34"/>
    <mergeCell ref="AF33:AF34"/>
    <mergeCell ref="AK13:AK14"/>
    <mergeCell ref="AL13:AL14"/>
    <mergeCell ref="AC33:AC34"/>
    <mergeCell ref="AD33:AD34"/>
    <mergeCell ref="AG33:AG34"/>
    <mergeCell ref="AH33:AH34"/>
    <mergeCell ref="AK33:AK34"/>
    <mergeCell ref="AL33:AL34"/>
    <mergeCell ref="AK27:AK28"/>
    <mergeCell ref="AL27:AL28"/>
    <mergeCell ref="AL9:AL10"/>
    <mergeCell ref="AI9:AI10"/>
    <mergeCell ref="AK11:AK12"/>
    <mergeCell ref="AL11:AL12"/>
    <mergeCell ref="AJ9:AJ10"/>
    <mergeCell ref="AK9:AK10"/>
    <mergeCell ref="AM5:AM6"/>
    <mergeCell ref="AN5:AN6"/>
    <mergeCell ref="AG7:AG8"/>
    <mergeCell ref="AH7:AH8"/>
    <mergeCell ref="AK7:AK8"/>
    <mergeCell ref="AL7:AL8"/>
    <mergeCell ref="AG5:AG6"/>
    <mergeCell ref="AH5:AH6"/>
    <mergeCell ref="AK5:AK6"/>
    <mergeCell ref="AL5:AL6"/>
    <mergeCell ref="AB7:AB8"/>
    <mergeCell ref="AC7:AC8"/>
    <mergeCell ref="AD7:AD8"/>
    <mergeCell ref="U11:U12"/>
    <mergeCell ref="V11:V12"/>
    <mergeCell ref="U5:U6"/>
    <mergeCell ref="V5:V6"/>
    <mergeCell ref="Y5:Y6"/>
    <mergeCell ref="U9:U10"/>
    <mergeCell ref="V9:V10"/>
    <mergeCell ref="V21:V22"/>
    <mergeCell ref="V13:V14"/>
    <mergeCell ref="U17:U18"/>
    <mergeCell ref="V17:V18"/>
    <mergeCell ref="U19:U20"/>
    <mergeCell ref="V19:V20"/>
    <mergeCell ref="V15:V16"/>
    <mergeCell ref="C35:C36"/>
    <mergeCell ref="R29:R30"/>
    <mergeCell ref="C33:C34"/>
    <mergeCell ref="R33:R34"/>
    <mergeCell ref="C31:C32"/>
    <mergeCell ref="D33:D34"/>
    <mergeCell ref="E33:E34"/>
    <mergeCell ref="H33:H34"/>
    <mergeCell ref="I33:I34"/>
    <mergeCell ref="J33:J34"/>
    <mergeCell ref="B23:B24"/>
    <mergeCell ref="C23:C24"/>
    <mergeCell ref="U7:U8"/>
    <mergeCell ref="V7:V8"/>
    <mergeCell ref="D15:D16"/>
    <mergeCell ref="E15:E16"/>
    <mergeCell ref="B21:B22"/>
    <mergeCell ref="C21:C22"/>
    <mergeCell ref="B19:B20"/>
    <mergeCell ref="C19:C20"/>
    <mergeCell ref="B15:B16"/>
    <mergeCell ref="C15:C16"/>
    <mergeCell ref="B17:B18"/>
    <mergeCell ref="C17:C18"/>
    <mergeCell ref="R9:R10"/>
    <mergeCell ref="S11:S12"/>
    <mergeCell ref="B13:B14"/>
    <mergeCell ref="C13:C14"/>
    <mergeCell ref="R13:R14"/>
    <mergeCell ref="S13:S14"/>
    <mergeCell ref="B11:B12"/>
    <mergeCell ref="C11:C12"/>
    <mergeCell ref="R11:R12"/>
    <mergeCell ref="P9:P10"/>
    <mergeCell ref="Q9:Q10"/>
    <mergeCell ref="L9:L10"/>
    <mergeCell ref="M9:M10"/>
    <mergeCell ref="O9:O10"/>
    <mergeCell ref="R7:R8"/>
    <mergeCell ref="S7:S8"/>
    <mergeCell ref="B9:B10"/>
    <mergeCell ref="C9:C10"/>
    <mergeCell ref="K9:K10"/>
    <mergeCell ref="J7:J8"/>
    <mergeCell ref="K7:K8"/>
    <mergeCell ref="O7:O8"/>
    <mergeCell ref="N9:N10"/>
    <mergeCell ref="S9:S10"/>
    <mergeCell ref="F5:F6"/>
    <mergeCell ref="G5:G6"/>
    <mergeCell ref="H5:H6"/>
    <mergeCell ref="I5:I6"/>
    <mergeCell ref="R5:R6"/>
    <mergeCell ref="B7:B8"/>
    <mergeCell ref="C7:C8"/>
    <mergeCell ref="N5:N6"/>
    <mergeCell ref="C5:C6"/>
    <mergeCell ref="N7:N8"/>
    <mergeCell ref="H7:H8"/>
    <mergeCell ref="I7:I8"/>
    <mergeCell ref="M5:M6"/>
    <mergeCell ref="L7:L8"/>
    <mergeCell ref="P53:Q53"/>
    <mergeCell ref="L53:M53"/>
    <mergeCell ref="L33:L34"/>
    <mergeCell ref="L43:L44"/>
    <mergeCell ref="P33:P34"/>
    <mergeCell ref="Q33:Q34"/>
    <mergeCell ref="AK53:AL53"/>
    <mergeCell ref="AM53:AN53"/>
    <mergeCell ref="W53:X53"/>
    <mergeCell ref="Y53:Z53"/>
    <mergeCell ref="AA53:AB53"/>
    <mergeCell ref="AC53:AD53"/>
    <mergeCell ref="AG53:AH53"/>
    <mergeCell ref="AE53:AF53"/>
    <mergeCell ref="A3:S3"/>
    <mergeCell ref="T3:AN3"/>
    <mergeCell ref="T25:T30"/>
    <mergeCell ref="W4:X4"/>
    <mergeCell ref="Y4:Z4"/>
    <mergeCell ref="AA4:AB4"/>
    <mergeCell ref="AC4:AD4"/>
    <mergeCell ref="AK4:AL4"/>
    <mergeCell ref="AM4:AN4"/>
    <mergeCell ref="A5:A24"/>
    <mergeCell ref="AG4:AH4"/>
    <mergeCell ref="A25:A30"/>
    <mergeCell ref="R4:S4"/>
    <mergeCell ref="N4:O4"/>
    <mergeCell ref="J4:K4"/>
    <mergeCell ref="H4:I4"/>
    <mergeCell ref="F4:G4"/>
    <mergeCell ref="D4:E4"/>
    <mergeCell ref="B5:B6"/>
    <mergeCell ref="J5:J6"/>
    <mergeCell ref="AD15:AD16"/>
    <mergeCell ref="AG15:AG16"/>
    <mergeCell ref="AH15:AH16"/>
    <mergeCell ref="F15:F16"/>
    <mergeCell ref="G15:G16"/>
    <mergeCell ref="O15:O16"/>
    <mergeCell ref="P15:P16"/>
    <mergeCell ref="K15:K16"/>
    <mergeCell ref="M15:M16"/>
    <mergeCell ref="L15:L16"/>
    <mergeCell ref="S29:S30"/>
    <mergeCell ref="K33:K34"/>
    <mergeCell ref="U21:U22"/>
    <mergeCell ref="AK15:AK16"/>
    <mergeCell ref="AL15:AL16"/>
    <mergeCell ref="X15:X16"/>
    <mergeCell ref="Y15:Y16"/>
    <mergeCell ref="Z15:Z16"/>
    <mergeCell ref="AC15:AC16"/>
    <mergeCell ref="AJ15:AJ16"/>
    <mergeCell ref="AD41:AD42"/>
    <mergeCell ref="AD39:AD40"/>
    <mergeCell ref="AC41:AC42"/>
    <mergeCell ref="AL19:AL20"/>
    <mergeCell ref="J39:J40"/>
    <mergeCell ref="K39:K40"/>
    <mergeCell ref="N39:N40"/>
    <mergeCell ref="O39:O40"/>
    <mergeCell ref="P39:P40"/>
    <mergeCell ref="M33:M34"/>
    <mergeCell ref="AG39:AG40"/>
    <mergeCell ref="AH39:AH40"/>
    <mergeCell ref="AI39:AI40"/>
    <mergeCell ref="AJ39:AJ40"/>
    <mergeCell ref="AG41:AG42"/>
    <mergeCell ref="AH41:AH42"/>
    <mergeCell ref="AF45:AF46"/>
    <mergeCell ref="AE45:AE46"/>
    <mergeCell ref="AE43:AE44"/>
    <mergeCell ref="AF43:AF44"/>
    <mergeCell ref="AC39:AC40"/>
    <mergeCell ref="V35:V36"/>
    <mergeCell ref="AE39:AE40"/>
    <mergeCell ref="AF39:AF40"/>
    <mergeCell ref="AE41:AE42"/>
    <mergeCell ref="AF41:AF42"/>
    <mergeCell ref="V33:V34"/>
    <mergeCell ref="V31:V32"/>
    <mergeCell ref="AE49:AE50"/>
    <mergeCell ref="S31:S32"/>
    <mergeCell ref="AD43:AD44"/>
    <mergeCell ref="AB43:AB44"/>
    <mergeCell ref="AC43:AC44"/>
    <mergeCell ref="S41:S42"/>
    <mergeCell ref="Y43:Y44"/>
    <mergeCell ref="Z43:Z44"/>
    <mergeCell ref="AE51:AE52"/>
    <mergeCell ref="AF51:AF52"/>
    <mergeCell ref="A53:C53"/>
    <mergeCell ref="T53:V53"/>
    <mergeCell ref="L47:L48"/>
    <mergeCell ref="M47:M48"/>
    <mergeCell ref="J53:K53"/>
    <mergeCell ref="N53:O53"/>
    <mergeCell ref="R53:S53"/>
    <mergeCell ref="D53:E53"/>
    <mergeCell ref="F53:G53"/>
    <mergeCell ref="H53:I53"/>
    <mergeCell ref="J41:J42"/>
    <mergeCell ref="K41:K42"/>
    <mergeCell ref="O5:O6"/>
    <mergeCell ref="J15:J16"/>
    <mergeCell ref="M7:M8"/>
    <mergeCell ref="K5:K6"/>
    <mergeCell ref="N33:N34"/>
    <mergeCell ref="O33:O34"/>
    <mergeCell ref="AF5:AF6"/>
    <mergeCell ref="Z5:Z6"/>
    <mergeCell ref="S5:S6"/>
    <mergeCell ref="AA5:AA6"/>
    <mergeCell ref="AB5:AB6"/>
    <mergeCell ref="AC5:AC6"/>
    <mergeCell ref="AD5:AD6"/>
    <mergeCell ref="T5:T24"/>
    <mergeCell ref="U13:U14"/>
    <mergeCell ref="W15:W16"/>
    <mergeCell ref="L4:M4"/>
    <mergeCell ref="L5:L6"/>
    <mergeCell ref="N15:N16"/>
    <mergeCell ref="N41:N42"/>
    <mergeCell ref="U23:U24"/>
    <mergeCell ref="V23:V24"/>
    <mergeCell ref="L41:L42"/>
    <mergeCell ref="M41:M42"/>
    <mergeCell ref="R27:R28"/>
    <mergeCell ref="S33:S34"/>
    <mergeCell ref="R41:R42"/>
    <mergeCell ref="Q15:Q16"/>
    <mergeCell ref="W1:AG1"/>
    <mergeCell ref="AE15:AE16"/>
    <mergeCell ref="AF15:AF16"/>
    <mergeCell ref="AE9:AE10"/>
    <mergeCell ref="AF9:AF10"/>
    <mergeCell ref="AE4:AF4"/>
    <mergeCell ref="AE7:AE8"/>
    <mergeCell ref="AE5:AE6"/>
    <mergeCell ref="AF7:AF8"/>
    <mergeCell ref="R15:R16"/>
    <mergeCell ref="R35:R36"/>
    <mergeCell ref="S35:S36"/>
    <mergeCell ref="R37:R38"/>
    <mergeCell ref="S37:S38"/>
    <mergeCell ref="R31:R32"/>
    <mergeCell ref="S19:S20"/>
    <mergeCell ref="S15:S16"/>
    <mergeCell ref="U15:U16"/>
  </mergeCells>
  <printOptions/>
  <pageMargins left="0.3937007874015748" right="0.3937007874015748" top="0.8267716535433072" bottom="0.3937007874015748" header="0.5905511811023623" footer="0"/>
  <pageSetup fitToHeight="0" fitToWidth="1" horizontalDpi="600" verticalDpi="600" orientation="landscape" paperSize="9" scale="63" r:id="rId2"/>
  <headerFooter alignWithMargins="0">
    <oddFooter>&amp;C－３－</oddFooter>
  </headerFooter>
  <ignoredErrors>
    <ignoredError sqref="F39 F41" formula="1"/>
  </ignoredErrors>
  <drawing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BA61"/>
  <sheetViews>
    <sheetView showZeros="0" zoomScale="75" zoomScaleNormal="75" zoomScaleSheetLayoutView="75" zoomScalePageLayoutView="0" workbookViewId="0" topLeftCell="K25">
      <selection activeCell="S40" sqref="S40"/>
    </sheetView>
  </sheetViews>
  <sheetFormatPr defaultColWidth="4.625" defaultRowHeight="33" customHeight="1"/>
  <cols>
    <col min="1" max="1" width="4.625" style="0" customWidth="1"/>
    <col min="2" max="2" width="13.75390625" style="22" customWidth="1"/>
    <col min="3" max="3" width="17.875" style="22" customWidth="1"/>
    <col min="4" max="4" width="4.375" style="25" customWidth="1"/>
    <col min="5" max="5" width="1.875" style="25" customWidth="1"/>
    <col min="6" max="6" width="4.375" style="25" customWidth="1"/>
    <col min="7" max="7" width="4.625" style="25" customWidth="1"/>
    <col min="8" max="8" width="4.375" style="25" customWidth="1"/>
    <col min="9" max="9" width="1.625" style="25" customWidth="1"/>
    <col min="10" max="10" width="4.375" style="25" customWidth="1"/>
    <col min="11" max="11" width="4.625" style="25" customWidth="1"/>
    <col min="12" max="12" width="4.375" style="25" customWidth="1"/>
    <col min="13" max="13" width="1.875" style="25" customWidth="1"/>
    <col min="14" max="14" width="4.375" style="25" customWidth="1"/>
    <col min="15" max="15" width="4.625" style="25" customWidth="1"/>
    <col min="16" max="16" width="3.625" style="23" customWidth="1"/>
    <col min="17" max="17" width="4.625" style="23" customWidth="1"/>
    <col min="18" max="18" width="13.125" style="0" customWidth="1"/>
    <col min="19" max="19" width="8.75390625" style="0" bestFit="1" customWidth="1"/>
    <col min="20" max="20" width="4.625" style="0" customWidth="1"/>
    <col min="21" max="21" width="7.875" style="0" bestFit="1" customWidth="1"/>
    <col min="22" max="22" width="4.625" style="0" customWidth="1"/>
    <col min="23" max="23" width="7.875" style="0" bestFit="1" customWidth="1"/>
    <col min="24" max="24" width="4.625" style="0" customWidth="1"/>
    <col min="25" max="25" width="8.375" style="0" bestFit="1" customWidth="1"/>
    <col min="26" max="26" width="4.625" style="0" customWidth="1"/>
    <col min="27" max="27" width="7.875" style="0" bestFit="1" customWidth="1"/>
    <col min="28" max="28" width="4.625" style="0" customWidth="1"/>
    <col min="29" max="29" width="7.875" style="0" bestFit="1" customWidth="1"/>
    <col min="30" max="30" width="4.625" style="0" customWidth="1"/>
    <col min="31" max="31" width="7.875" style="0" bestFit="1" customWidth="1"/>
    <col min="32" max="32" width="4.625" style="0" customWidth="1"/>
    <col min="33" max="33" width="7.875" style="0" bestFit="1" customWidth="1"/>
    <col min="34" max="34" width="4.625" style="0" customWidth="1"/>
    <col min="35" max="35" width="7.875" style="0" bestFit="1" customWidth="1"/>
    <col min="36" max="36" width="4.625" style="0" customWidth="1"/>
    <col min="37" max="37" width="7.875" style="0" bestFit="1" customWidth="1"/>
    <col min="38" max="38" width="4.625" style="0" customWidth="1"/>
    <col min="39" max="39" width="7.875" style="0" bestFit="1" customWidth="1"/>
    <col min="40" max="40" width="4.625" style="0" customWidth="1"/>
    <col min="41" max="41" width="7.875" style="0" bestFit="1" customWidth="1"/>
    <col min="42" max="42" width="4.625" style="0" customWidth="1"/>
    <col min="43" max="43" width="7.875" style="0" bestFit="1" customWidth="1"/>
    <col min="44" max="44" width="4.625" style="0" customWidth="1"/>
    <col min="45" max="45" width="7.875" style="0" bestFit="1" customWidth="1"/>
    <col min="46" max="50" width="4.625" style="0" customWidth="1"/>
    <col min="51" max="51" width="12.125" style="0" bestFit="1" customWidth="1"/>
  </cols>
  <sheetData>
    <row r="1" spans="1:47" ht="30" customHeight="1">
      <c r="A1" s="242" t="s">
        <v>766</v>
      </c>
      <c r="B1"/>
      <c r="C1"/>
      <c r="D1" s="1"/>
      <c r="E1" s="1"/>
      <c r="F1" s="1"/>
      <c r="G1" s="1"/>
      <c r="H1" s="1"/>
      <c r="I1" s="1"/>
      <c r="J1" s="1"/>
      <c r="K1" s="1"/>
      <c r="L1" s="1"/>
      <c r="M1" s="1"/>
      <c r="N1" s="1"/>
      <c r="O1" s="1"/>
      <c r="P1" s="1"/>
      <c r="Q1" s="1"/>
      <c r="R1" s="1"/>
      <c r="S1" s="1"/>
      <c r="T1" s="243" t="s">
        <v>427</v>
      </c>
      <c r="W1" s="739" t="str">
        <f>'基本事項記入ｼｰﾄ'!C11</f>
        <v>△△　△△</v>
      </c>
      <c r="X1" s="739"/>
      <c r="Y1" s="739"/>
      <c r="Z1" s="739"/>
      <c r="AA1" s="739"/>
      <c r="AB1" s="739"/>
      <c r="AC1" s="739"/>
      <c r="AD1" s="739"/>
      <c r="AE1" s="739"/>
      <c r="AF1" s="739"/>
      <c r="AG1" s="1"/>
      <c r="AH1" s="1"/>
      <c r="AI1" s="1"/>
      <c r="AJ1" s="1"/>
      <c r="AK1" s="1"/>
      <c r="AL1" s="1"/>
      <c r="AM1" s="1"/>
      <c r="AN1" s="244"/>
      <c r="AO1" s="1"/>
      <c r="AP1" s="244"/>
      <c r="AQ1" s="824" t="str">
        <f>'基本事項記入ｼｰﾄ'!L2</f>
        <v>H25.3.22改定版</v>
      </c>
      <c r="AR1" s="824"/>
      <c r="AS1" s="824"/>
      <c r="AT1" s="824"/>
      <c r="AU1" s="23"/>
    </row>
    <row r="2" spans="1:47" ht="12" customHeight="1" thickBot="1">
      <c r="A2" s="242"/>
      <c r="B2"/>
      <c r="C2"/>
      <c r="D2" s="1"/>
      <c r="E2" s="1"/>
      <c r="F2" s="1"/>
      <c r="G2" s="1"/>
      <c r="H2" s="1"/>
      <c r="I2" s="1"/>
      <c r="J2" s="1"/>
      <c r="K2" s="1"/>
      <c r="L2" s="1"/>
      <c r="M2" s="1"/>
      <c r="N2" s="1"/>
      <c r="O2" s="1"/>
      <c r="P2" s="1"/>
      <c r="Q2" s="1"/>
      <c r="R2" s="1"/>
      <c r="S2" s="1"/>
      <c r="W2" s="1"/>
      <c r="X2" s="1"/>
      <c r="Y2" s="1"/>
      <c r="Z2" s="1"/>
      <c r="AA2" s="1"/>
      <c r="AB2" s="1"/>
      <c r="AC2" s="1"/>
      <c r="AD2" s="1"/>
      <c r="AE2" s="1"/>
      <c r="AF2" s="1"/>
      <c r="AG2" s="1"/>
      <c r="AH2" s="1"/>
      <c r="AI2" s="1"/>
      <c r="AJ2" s="1"/>
      <c r="AK2" s="1"/>
      <c r="AL2" s="1"/>
      <c r="AM2" s="1"/>
      <c r="AN2" s="1"/>
      <c r="AO2" s="1"/>
      <c r="AP2" s="1"/>
      <c r="AQ2" s="1"/>
      <c r="AR2" s="1"/>
      <c r="AS2" s="1"/>
      <c r="AT2" s="1"/>
      <c r="AU2" s="23"/>
    </row>
    <row r="3" spans="1:53" ht="33" customHeight="1" thickTop="1">
      <c r="A3" s="888" t="s">
        <v>752</v>
      </c>
      <c r="B3" s="927" t="s">
        <v>709</v>
      </c>
      <c r="C3" s="928"/>
      <c r="D3" s="924" t="s">
        <v>796</v>
      </c>
      <c r="E3" s="924"/>
      <c r="F3" s="924"/>
      <c r="G3" s="924"/>
      <c r="H3" s="925" t="s">
        <v>795</v>
      </c>
      <c r="I3" s="934"/>
      <c r="J3" s="934"/>
      <c r="K3" s="935"/>
      <c r="L3" s="924" t="s">
        <v>797</v>
      </c>
      <c r="M3" s="925"/>
      <c r="N3" s="925"/>
      <c r="O3" s="926"/>
      <c r="P3" s="24"/>
      <c r="Q3" s="888" t="s">
        <v>806</v>
      </c>
      <c r="R3" s="473" t="s">
        <v>433</v>
      </c>
      <c r="S3" s="929">
        <f>IF(S4="","",VLOOKUP(S4,$AY$3:$AZ$22,2,1))</f>
      </c>
      <c r="T3" s="930"/>
      <c r="U3" s="929">
        <f>IF(U4="","",VLOOKUP(U4,$AY$3:$AZ$22,2,1))</f>
      </c>
      <c r="V3" s="930"/>
      <c r="W3" s="929">
        <f>IF(W4="","",VLOOKUP(W4,$AY$3:$AZ$22,2,1))</f>
      </c>
      <c r="X3" s="930"/>
      <c r="Y3" s="929">
        <f>IF(Y4="","",VLOOKUP(Y4,$AY$3:$AZ$22,2,1))</f>
      </c>
      <c r="Z3" s="930"/>
      <c r="AA3" s="929">
        <f>IF(AA4="","",VLOOKUP(AA4,$AY$3:$AZ$22,2,1))</f>
      </c>
      <c r="AB3" s="930"/>
      <c r="AC3" s="929">
        <f>IF(AC4="","",VLOOKUP(AC4,$AY$3:$AZ$22,2,1))</f>
      </c>
      <c r="AD3" s="930"/>
      <c r="AE3" s="825">
        <f>IF(AE4="","",VLOOKUP(AE4,$AY$3:$AZ$40,2,1))</f>
      </c>
      <c r="AF3" s="829"/>
      <c r="AG3" s="825">
        <f>IF(AG4="","",VLOOKUP(AG4,$AY$3:$AZ$40,2,1))</f>
      </c>
      <c r="AH3" s="829"/>
      <c r="AI3" s="825">
        <f>IF(AI4="","",VLOOKUP(AI4,$AY$3:$AZ$40,2,1))</f>
      </c>
      <c r="AJ3" s="829"/>
      <c r="AK3" s="825">
        <f>IF(AK4="","",VLOOKUP(AK4,$AY$3:$AZ$40,2,1))</f>
      </c>
      <c r="AL3" s="829"/>
      <c r="AM3" s="825">
        <f>IF(AM4="","",VLOOKUP(AM4,$AY$3:$AZ$40,2,1))</f>
      </c>
      <c r="AN3" s="829"/>
      <c r="AO3" s="825">
        <f>IF(AO4="","",VLOOKUP(AO4,$AY$3:$AZ$40,2,1))</f>
      </c>
      <c r="AP3" s="829"/>
      <c r="AQ3" s="825">
        <f>IF(AQ4="","",VLOOKUP(AQ4,$AY$3:$AZ$40,2,1))</f>
      </c>
      <c r="AR3" s="829"/>
      <c r="AS3" s="825">
        <f>IF(AS4="","",VLOOKUP(AS4,$AY$3:$AZ$40,2,1))</f>
      </c>
      <c r="AT3" s="826"/>
      <c r="AY3" t="s">
        <v>1090</v>
      </c>
      <c r="AZ3" s="23" t="s">
        <v>936</v>
      </c>
      <c r="BA3" s="5"/>
    </row>
    <row r="4" spans="1:53" ht="25.5" customHeight="1">
      <c r="A4" s="752"/>
      <c r="B4" s="938" t="s">
        <v>710</v>
      </c>
      <c r="C4" s="917"/>
      <c r="D4" s="931">
        <f>IF('様12'!$H$7=40,IF('様12'!E7="","",'様12'!E7),"")</f>
      </c>
      <c r="E4" s="932"/>
      <c r="F4" s="933"/>
      <c r="G4" s="225">
        <f>IF(D4="","",IF(AND(40&lt;=D4,D4&lt;=600),"○","×"))</f>
      </c>
      <c r="H4" s="931">
        <f>IF('様12'!$H$7=60,IF('様12'!E7="","",'様12'!E7),IF('様12'!N7=60,'様12'!K7,""))</f>
      </c>
      <c r="I4" s="932"/>
      <c r="J4" s="933"/>
      <c r="K4" s="225">
        <f>IF(H4="","",IF(AND(60&lt;=H4,H4&lt;=80),"○","×"))</f>
      </c>
      <c r="L4" s="931">
        <f>IF('様12'!$H$7=80,IF('様12'!E7="","",'様12'!E7),IF('様12'!R7=80,'様12'!K7,""))</f>
      </c>
      <c r="M4" s="932"/>
      <c r="N4" s="933"/>
      <c r="O4" s="205">
        <f>IF(L4="","",IF(AND(80&lt;=L4,L4&lt;=100),"○","×"))</f>
      </c>
      <c r="P4" s="25"/>
      <c r="Q4" s="752"/>
      <c r="R4" s="939" t="s">
        <v>822</v>
      </c>
      <c r="S4" s="820">
        <f>IF('基本事項記入ｼｰﾄ'!$C$24="A",IF('様15A'!D22="","",'様15A'!D22),IF('様15B'!D22="","",'様15B'!D22))</f>
      </c>
      <c r="T4" s="821"/>
      <c r="U4" s="820">
        <f>IF('基本事項記入ｼｰﾄ'!$C$24="A",IF('様15A'!V22="","",'様15A'!V22),IF('様15B'!I22="","",'様15B'!I22))</f>
      </c>
      <c r="V4" s="821"/>
      <c r="W4" s="820">
        <f>IF('基本事項記入ｼｰﾄ'!$C$24="A",IF('様15A'!AN22="","",'様15A'!AN22),IF('様15B'!N22="","",'様15B'!N22))</f>
      </c>
      <c r="X4" s="821"/>
      <c r="Y4" s="820">
        <f>IF('基本事項記入ｼｰﾄ'!$C$24="A",IF('様15A'!BF22="","",'様15A'!BF22),IF('様15B'!V22="","",'様15B'!V22))</f>
      </c>
      <c r="Z4" s="821"/>
      <c r="AA4" s="820">
        <f>IF('基本事項記入ｼｰﾄ'!$C$24="A",IF('様15A'!BX22="","",'様15A'!BX22),IF('様15B'!AA22="","",'様15B'!AA22))</f>
      </c>
      <c r="AB4" s="821"/>
      <c r="AC4" s="820">
        <f>IF('基本事項記入ｼｰﾄ'!$C$24="A",IF('様15A'!CP22="","",'様15A'!CP22),IF('様15B'!AF22="","",'様15B'!AF22))</f>
      </c>
      <c r="AD4" s="821"/>
      <c r="AE4" s="820">
        <f>IF('基本事項記入ｼｰﾄ'!$C$24="A",IF('様15A'!DH22="","",'様15A'!DH22),IF('様15B'!AN22="","",'様15B'!AN22))</f>
      </c>
      <c r="AF4" s="821"/>
      <c r="AG4" s="820">
        <f>IF('基本事項記入ｼｰﾄ'!$C$24="A",IF('様15A'!DZ22="","",'様15A'!DZ22),IF('様15B'!AS22="","",'様15B'!AS22))</f>
      </c>
      <c r="AH4" s="821"/>
      <c r="AI4" s="820">
        <f>IF('基本事項記入ｼｰﾄ'!$C$24="A",IF('様15A'!ER22="","",'様15A'!ER22),IF('様15B'!AX22="","",'様15B'!AX22))</f>
      </c>
      <c r="AJ4" s="821"/>
      <c r="AK4" s="820">
        <f>IF('基本事項記入ｼｰﾄ'!$C$24="A",IF('様15A'!FJ22="","",'様15A'!FJ22),IF('様15B'!BF22="","",'様15B'!BF22))</f>
      </c>
      <c r="AL4" s="821"/>
      <c r="AM4" s="820">
        <f>IF('基本事項記入ｼｰﾄ'!$C$24="A",IF('様15A'!GB22="","",'様15A'!GB22),IF('様15B'!BK22="","",'様15B'!BK22))</f>
      </c>
      <c r="AN4" s="821"/>
      <c r="AO4" s="820">
        <f>IF('基本事項記入ｼｰﾄ'!$C$24="A",IF('様15A'!GT22="","",'様15A'!GT22),IF('様15B'!BP22="","",'様15B'!BP22))</f>
      </c>
      <c r="AP4" s="821"/>
      <c r="AQ4" s="820">
        <f>IF('基本事項記入ｼｰﾄ'!$C$24="A",IF('様15A'!HL22="","",'様15A'!HL22),IF('様15B'!BX22="","",'様15B'!BX22))</f>
      </c>
      <c r="AR4" s="821"/>
      <c r="AS4" s="820">
        <f>IF('基本事項記入ｼｰﾄ'!$C$24="A",IF('様15A'!ID22="","",'様15A'!ID22),IF('様15B'!CC22="","",'様15B'!CC22))</f>
      </c>
      <c r="AT4" s="827"/>
      <c r="AY4" t="s">
        <v>1091</v>
      </c>
      <c r="AZ4" s="23" t="s">
        <v>808</v>
      </c>
      <c r="BA4" s="5"/>
    </row>
    <row r="5" spans="1:53" ht="10.5" customHeight="1">
      <c r="A5" s="752"/>
      <c r="B5" s="910"/>
      <c r="C5" s="884"/>
      <c r="D5" s="907" t="s">
        <v>937</v>
      </c>
      <c r="E5" s="908"/>
      <c r="F5" s="909"/>
      <c r="G5" s="26"/>
      <c r="H5" s="907" t="s">
        <v>761</v>
      </c>
      <c r="I5" s="908"/>
      <c r="J5" s="909"/>
      <c r="K5" s="26"/>
      <c r="L5" s="907" t="s">
        <v>938</v>
      </c>
      <c r="M5" s="908"/>
      <c r="N5" s="909"/>
      <c r="O5" s="27"/>
      <c r="P5" s="25"/>
      <c r="Q5" s="752"/>
      <c r="R5" s="940"/>
      <c r="S5" s="822"/>
      <c r="T5" s="823"/>
      <c r="U5" s="822"/>
      <c r="V5" s="823"/>
      <c r="W5" s="822"/>
      <c r="X5" s="823"/>
      <c r="Y5" s="822"/>
      <c r="Z5" s="823"/>
      <c r="AA5" s="822"/>
      <c r="AB5" s="823"/>
      <c r="AC5" s="822"/>
      <c r="AD5" s="823"/>
      <c r="AE5" s="822"/>
      <c r="AF5" s="823"/>
      <c r="AG5" s="822"/>
      <c r="AH5" s="823"/>
      <c r="AI5" s="822"/>
      <c r="AJ5" s="823"/>
      <c r="AK5" s="822"/>
      <c r="AL5" s="823"/>
      <c r="AM5" s="822"/>
      <c r="AN5" s="823"/>
      <c r="AO5" s="822"/>
      <c r="AP5" s="823"/>
      <c r="AQ5" s="822"/>
      <c r="AR5" s="823"/>
      <c r="AS5" s="822"/>
      <c r="AT5" s="828"/>
      <c r="AZ5" s="23"/>
      <c r="BA5" s="5"/>
    </row>
    <row r="6" spans="1:53" ht="25.5" customHeight="1">
      <c r="A6" s="752"/>
      <c r="B6" s="885" t="s">
        <v>711</v>
      </c>
      <c r="C6" s="882"/>
      <c r="D6" s="921">
        <f>IF('様12'!$H$7=40,IF('様12'!E8="","",'様12'!E8),"")</f>
      </c>
      <c r="E6" s="922"/>
      <c r="F6" s="923"/>
      <c r="G6" s="225">
        <f>IF(D6="","",IF(AND(47&lt;=D6,D6&lt;=55),"○","×"))</f>
      </c>
      <c r="H6" s="921">
        <f>IF('様12'!$H$7=60,IF('様12'!E8="","",'様12'!E8),IF('様12'!$N$7=60,'様12'!K8,""))</f>
      </c>
      <c r="I6" s="922"/>
      <c r="J6" s="923"/>
      <c r="K6" s="225">
        <f>IF(H6="","",IF(AND(44&lt;=H6,H6&lt;=52),"○","×"))</f>
      </c>
      <c r="L6" s="921">
        <f>IF('様12'!$H$7=80,IF('様12'!E8="","",'様12'!E8),IF('様12'!$N$7=80,'様12'!K8,""))</f>
      </c>
      <c r="M6" s="922"/>
      <c r="N6" s="923"/>
      <c r="O6" s="216">
        <f>IF(L6="","",IF(AND(42&lt;=L6,L6&lt;=50),"○","×"))</f>
      </c>
      <c r="Q6" s="752"/>
      <c r="R6" s="72" t="s">
        <v>802</v>
      </c>
      <c r="S6" s="276">
        <f>IF('基本事項記入ｼｰﾄ'!$C$24="A",IF('様15A'!D25="","",'様15A'!D25),IF('様15B'!D25=" "," ",'様15B'!D25))</f>
        <v>0</v>
      </c>
      <c r="T6" s="618"/>
      <c r="U6" s="276">
        <f>IF('基本事項記入ｼｰﾄ'!$C$24="A",IF('様15A'!V25="","",'様15A'!V25),IF('様15B'!I25=" "," ",'様15B'!I25))</f>
        <v>0</v>
      </c>
      <c r="V6" s="619"/>
      <c r="W6" s="276">
        <f>IF('基本事項記入ｼｰﾄ'!$C$24="A",IF('様15A'!AN25="","",'様15A'!AN25),IF('様15B'!N25=" "," ",'様15B'!N25))</f>
        <v>0</v>
      </c>
      <c r="X6" s="619"/>
      <c r="Y6" s="276">
        <f>IF('基本事項記入ｼｰﾄ'!$C$24="A",IF('様15A'!BF25="","",'様15A'!BF25),IF('様15B'!V25=" "," ",'様15B'!V25))</f>
        <v>0</v>
      </c>
      <c r="Z6" s="619"/>
      <c r="AA6" s="276">
        <f>IF('基本事項記入ｼｰﾄ'!$C$24="A",IF('様15A'!BX25="","",'様15A'!BX25),IF('様15B'!AA25=" "," ",'様15B'!AA25))</f>
        <v>0</v>
      </c>
      <c r="AB6" s="619"/>
      <c r="AC6" s="276">
        <f>IF('基本事項記入ｼｰﾄ'!$C$24="A",IF('様15A'!CP25="","",'様15A'!CP25),IF('様15B'!AF25=" "," ",'様15B'!AF25))</f>
        <v>0</v>
      </c>
      <c r="AD6" s="619"/>
      <c r="AE6" s="276">
        <f>IF('基本事項記入ｼｰﾄ'!$C$24="A",IF('様15A'!DH25="","",'様15A'!DH25),IF('様15B'!AN25=" "," ",'様15B'!AN25))</f>
        <v>0</v>
      </c>
      <c r="AF6" s="619"/>
      <c r="AG6" s="276">
        <f>IF('基本事項記入ｼｰﾄ'!$C$24="A",IF('様15A'!DZ25="","",'様15A'!DZ25),IF('様15B'!AS25=" "," ",'様15B'!AS25))</f>
        <v>0</v>
      </c>
      <c r="AH6" s="619"/>
      <c r="AI6" s="276">
        <f>IF('基本事項記入ｼｰﾄ'!$C$24="A",IF('様15A'!ER25="","",'様15A'!ER25),IF('様15B'!AX25=" "," ",'様15B'!AX25))</f>
        <v>0</v>
      </c>
      <c r="AJ6" s="620"/>
      <c r="AK6" s="276">
        <f>IF('基本事項記入ｼｰﾄ'!$C$24="A",IF('様15A'!FJ25="","",'様15A'!FJ25),IF('様15B'!BF25=" "," ",'様15B'!BF25))</f>
        <v>0</v>
      </c>
      <c r="AL6" s="620"/>
      <c r="AM6" s="276">
        <f>IF('基本事項記入ｼｰﾄ'!$C$24="A",IF('様15A'!GB25="","",'様15A'!GB25),IF('様15B'!BK25=" "," ",'様15B'!BK25))</f>
        <v>0</v>
      </c>
      <c r="AN6" s="619"/>
      <c r="AO6" s="276">
        <f>IF('基本事項記入ｼｰﾄ'!$C$24="A",IF('様15A'!GT25="","",'様15A'!GT25),IF('様15B'!BP25=" "," ",'様15B'!BP25))</f>
        <v>0</v>
      </c>
      <c r="AP6" s="619"/>
      <c r="AQ6" s="276">
        <f>IF('基本事項記入ｼｰﾄ'!$C$24="A",IF('様15A'!HL25="","",'様15A'!HL25),IF('様15B'!BX25=" "," ",'様15B'!BX25))</f>
        <v>0</v>
      </c>
      <c r="AR6" s="619"/>
      <c r="AS6" s="276">
        <f>IF('基本事項記入ｼｰﾄ'!$C$24="A",IF('様15A'!ID25="","",'様15A'!ID25),IF('様15B'!CC25=" "," ",'様15B'!CC25))</f>
        <v>0</v>
      </c>
      <c r="AT6" s="621"/>
      <c r="AY6" t="s">
        <v>1092</v>
      </c>
      <c r="AZ6" s="23" t="s">
        <v>808</v>
      </c>
      <c r="BA6" s="5"/>
    </row>
    <row r="7" spans="1:53" ht="10.5" customHeight="1">
      <c r="A7" s="752"/>
      <c r="B7" s="910"/>
      <c r="C7" s="884"/>
      <c r="D7" s="907" t="s">
        <v>799</v>
      </c>
      <c r="E7" s="908"/>
      <c r="F7" s="909"/>
      <c r="G7" s="26"/>
      <c r="H7" s="907" t="s">
        <v>800</v>
      </c>
      <c r="I7" s="908"/>
      <c r="J7" s="909"/>
      <c r="K7" s="26"/>
      <c r="L7" s="907" t="s">
        <v>801</v>
      </c>
      <c r="M7" s="908"/>
      <c r="N7" s="909"/>
      <c r="O7" s="27"/>
      <c r="Q7" s="752"/>
      <c r="R7" s="28"/>
      <c r="S7" s="75"/>
      <c r="T7" s="622"/>
      <c r="U7" s="73"/>
      <c r="V7" s="623"/>
      <c r="W7" s="73"/>
      <c r="X7" s="623"/>
      <c r="Y7" s="73"/>
      <c r="Z7" s="623"/>
      <c r="AA7" s="73"/>
      <c r="AB7" s="623"/>
      <c r="AC7" s="73"/>
      <c r="AD7" s="623"/>
      <c r="AE7" s="73"/>
      <c r="AF7" s="623"/>
      <c r="AG7" s="73"/>
      <c r="AH7" s="623"/>
      <c r="AI7" s="483"/>
      <c r="AJ7" s="624"/>
      <c r="AK7" s="483"/>
      <c r="AL7" s="624"/>
      <c r="AM7" s="483"/>
      <c r="AN7" s="623"/>
      <c r="AO7" s="73"/>
      <c r="AP7" s="623"/>
      <c r="AQ7" s="73"/>
      <c r="AR7" s="623"/>
      <c r="AS7" s="73"/>
      <c r="AT7" s="625"/>
      <c r="AY7" t="s">
        <v>1165</v>
      </c>
      <c r="AZ7" s="23" t="s">
        <v>684</v>
      </c>
      <c r="BA7" s="5"/>
    </row>
    <row r="8" spans="1:53" ht="24" customHeight="1">
      <c r="A8" s="752"/>
      <c r="B8" s="885" t="s">
        <v>712</v>
      </c>
      <c r="C8" s="882"/>
      <c r="D8" s="921">
        <f>IF('様12'!$H$7=40,IF('様12'!E9="","",'様12'!E9),"")</f>
      </c>
      <c r="E8" s="922"/>
      <c r="F8" s="923"/>
      <c r="G8" s="225">
        <f>IF(D8="","",IF(AND(D8="100.0(+)",D8&gt;=100),"○","×"))</f>
      </c>
      <c r="H8" s="921">
        <f>IF('様12'!$H$7=60,IF('様12'!E9="","",'様12'!E9),IF('様12'!$N$7=60,'様12'!K9,""))</f>
      </c>
      <c r="I8" s="922"/>
      <c r="J8" s="923"/>
      <c r="K8" s="225">
        <f>IF(H8="","",IF(99&lt;=H8,"○","×"))</f>
      </c>
      <c r="L8" s="921">
        <f>IF('様12'!$H$7=80,IF('様12'!E9="","",'様12'!E9),IF('様12'!$N$7=80,'様12'!K9,""))</f>
      </c>
      <c r="M8" s="922"/>
      <c r="N8" s="923"/>
      <c r="O8" s="216">
        <f>IF(L8="","",IF(AND(L8="100.0(+)",L8&gt;=100),"○","×"))</f>
      </c>
      <c r="Q8" s="752"/>
      <c r="R8" s="71" t="s">
        <v>803</v>
      </c>
      <c r="S8" s="250">
        <f>IF('基本事項記入ｼｰﾄ'!$C$24="A",IF('様15A'!D26="","",'様15A'!D26),IF('様15B'!D26=" "," ",'様15B'!D26))</f>
        <v>0</v>
      </c>
      <c r="T8" s="626"/>
      <c r="U8" s="250">
        <f>IF('基本事項記入ｼｰﾄ'!$C$24="A",IF('様15A'!V26="","",'様15A'!V26),IF('様15B'!I26=" "," ",'様15B'!I26))</f>
        <v>0</v>
      </c>
      <c r="V8" s="627"/>
      <c r="W8" s="250">
        <f>IF('基本事項記入ｼｰﾄ'!$C$24="A",IF('様15A'!AN26="","",'様15A'!AN26),IF('様15B'!N26=" "," ",'様15B'!N26))</f>
        <v>0</v>
      </c>
      <c r="X8" s="627"/>
      <c r="Y8" s="250">
        <f>IF('基本事項記入ｼｰﾄ'!$C$24="A",IF('様15A'!BF26="","",'様15A'!BF26),IF('様15B'!V26=" "," ",'様15B'!V26))</f>
        <v>0</v>
      </c>
      <c r="Z8" s="627"/>
      <c r="AA8" s="250">
        <f>IF('基本事項記入ｼｰﾄ'!$C$24="A",IF('様15A'!BX26="","",'様15A'!BX26),IF('様15B'!AA26=" "," ",'様15B'!AA26))</f>
        <v>0</v>
      </c>
      <c r="AB8" s="627"/>
      <c r="AC8" s="250">
        <f>IF('基本事項記入ｼｰﾄ'!$C$24="A",IF('様15A'!CP26="","",'様15A'!CP26),IF('様15B'!AF26=" "," ",'様15B'!AF26))</f>
        <v>0</v>
      </c>
      <c r="AD8" s="627"/>
      <c r="AE8" s="250">
        <f>IF('基本事項記入ｼｰﾄ'!$C$24="A",IF('様15A'!DH26="","",'様15A'!DH26),IF('様15B'!AN26=" "," ",'様15B'!AN26))</f>
        <v>0</v>
      </c>
      <c r="AF8" s="627"/>
      <c r="AG8" s="250">
        <f>IF('基本事項記入ｼｰﾄ'!$C$24="A",IF('様15A'!DZ26="","",'様15A'!DZ26),IF('様15B'!AS26=" "," ",'様15B'!AS26))</f>
        <v>0</v>
      </c>
      <c r="AH8" s="627"/>
      <c r="AI8" s="250">
        <f>IF('基本事項記入ｼｰﾄ'!$C$24="A",IF('様15A'!ER26="","",'様15A'!ER26),IF('様15B'!AX26=" "," ",'様15B'!AX26))</f>
        <v>0</v>
      </c>
      <c r="AJ8" s="628"/>
      <c r="AK8" s="250">
        <f>IF('基本事項記入ｼｰﾄ'!$C$24="A",IF('様15A'!FJ26="","",'様15A'!FJ26),IF('様15B'!BF26=" "," ",'様15B'!BF26))</f>
        <v>0</v>
      </c>
      <c r="AL8" s="628"/>
      <c r="AM8" s="250">
        <f>IF('基本事項記入ｼｰﾄ'!$C$24="A",IF('様15A'!GB26="","",'様15A'!GB26),IF('様15B'!BK26=" "," ",'様15B'!BK26))</f>
        <v>0</v>
      </c>
      <c r="AN8" s="627"/>
      <c r="AO8" s="250">
        <f>IF('基本事項記入ｼｰﾄ'!$C$24="A",IF('様15A'!GT26="","",'様15A'!GT26),IF('様15B'!BP26=" "," ",'様15B'!BP26))</f>
        <v>0</v>
      </c>
      <c r="AP8" s="627"/>
      <c r="AQ8" s="250">
        <f>IF('基本事項記入ｼｰﾄ'!$C$24="A",IF('様15A'!HL26="","",'様15A'!HL26),IF('様15B'!BX26=" "," ",'様15B'!BX26))</f>
        <v>0</v>
      </c>
      <c r="AR8" s="627"/>
      <c r="AS8" s="250">
        <f>IF('基本事項記入ｼｰﾄ'!$C$24="A",IF('様15A'!ID26="","",'様15A'!ID26),IF('様15B'!CC26=" "," ",'様15B'!CC26))</f>
        <v>0</v>
      </c>
      <c r="AT8" s="629"/>
      <c r="AY8" t="s">
        <v>1166</v>
      </c>
      <c r="AZ8" s="23" t="s">
        <v>684</v>
      </c>
      <c r="BA8" s="5"/>
    </row>
    <row r="9" spans="1:53" ht="12" customHeight="1">
      <c r="A9" s="752"/>
      <c r="B9" s="910"/>
      <c r="C9" s="884"/>
      <c r="D9" s="907" t="s">
        <v>720</v>
      </c>
      <c r="E9" s="908"/>
      <c r="F9" s="909"/>
      <c r="G9" s="74"/>
      <c r="H9" s="907" t="s">
        <v>720</v>
      </c>
      <c r="I9" s="908"/>
      <c r="J9" s="909"/>
      <c r="K9" s="74"/>
      <c r="L9" s="907" t="s">
        <v>720</v>
      </c>
      <c r="M9" s="908"/>
      <c r="N9" s="909"/>
      <c r="O9" s="27"/>
      <c r="Q9" s="752"/>
      <c r="R9" s="28"/>
      <c r="S9" s="75"/>
      <c r="T9" s="622"/>
      <c r="U9" s="73"/>
      <c r="V9" s="623"/>
      <c r="W9" s="73"/>
      <c r="X9" s="623"/>
      <c r="Y9" s="73"/>
      <c r="Z9" s="623"/>
      <c r="AA9" s="73"/>
      <c r="AB9" s="623"/>
      <c r="AC9" s="73"/>
      <c r="AD9" s="623"/>
      <c r="AE9" s="73"/>
      <c r="AF9" s="623"/>
      <c r="AG9" s="73"/>
      <c r="AH9" s="623"/>
      <c r="AI9" s="483"/>
      <c r="AJ9" s="624"/>
      <c r="AK9" s="483"/>
      <c r="AL9" s="624"/>
      <c r="AM9" s="483"/>
      <c r="AN9" s="623"/>
      <c r="AO9" s="73"/>
      <c r="AP9" s="623"/>
      <c r="AQ9" s="73"/>
      <c r="AR9" s="623"/>
      <c r="AS9" s="73"/>
      <c r="AT9" s="625"/>
      <c r="AY9" t="s">
        <v>1093</v>
      </c>
      <c r="AZ9" s="23" t="s">
        <v>809</v>
      </c>
      <c r="BA9" s="5"/>
    </row>
    <row r="10" spans="1:53" ht="24" customHeight="1">
      <c r="A10" s="752"/>
      <c r="B10" s="885" t="s">
        <v>762</v>
      </c>
      <c r="C10" s="882"/>
      <c r="D10" s="921">
        <f>IF('様12'!$H$7=40,IF('様12'!E10="","",'様12'!E10),"")</f>
      </c>
      <c r="E10" s="922"/>
      <c r="F10" s="923"/>
      <c r="G10" s="225">
        <f>IF(D10="","",IF(99&lt;=D10,"○","×"))</f>
      </c>
      <c r="H10" s="921">
        <f>IF('様12'!$H$7=60,IF('様12'!E10="","",'様12'!E10),IF('様12'!$N$7=60,'様12'!K10,""))</f>
      </c>
      <c r="I10" s="922"/>
      <c r="J10" s="923"/>
      <c r="K10" s="225">
        <f>IF(H10="","",IF(99&lt;=H10,"○","×"))</f>
      </c>
      <c r="L10" s="921">
        <f>IF('様12'!$H$7=80,IF('様12'!E10="","",'様12'!E10),IF('様12'!$N$7=80,'様12'!K10,""))</f>
      </c>
      <c r="M10" s="922"/>
      <c r="N10" s="923"/>
      <c r="O10" s="216">
        <f>IF(L10="","",IF(99&lt;=L10,"○","×"))</f>
      </c>
      <c r="Q10" s="752"/>
      <c r="R10" s="71" t="s">
        <v>804</v>
      </c>
      <c r="S10" s="250">
        <f>IF('基本事項記入ｼｰﾄ'!$C$24="A",IF('様15A'!D27="","",'様15A'!D27),IF('様15B'!D27=" "," ",'様15B'!D27))</f>
        <v>0</v>
      </c>
      <c r="T10" s="626"/>
      <c r="U10" s="250">
        <f>IF('基本事項記入ｼｰﾄ'!$C$24="A",IF('様15A'!V27="","",'様15A'!V27),IF('様15B'!I27=" "," ",'様15B'!I27))</f>
        <v>0</v>
      </c>
      <c r="V10" s="627"/>
      <c r="W10" s="250">
        <f>IF('基本事項記入ｼｰﾄ'!$C$24="A",IF('様15A'!AN27="","",'様15A'!AN27),IF('様15B'!N27=" "," ",'様15B'!N27))</f>
        <v>0</v>
      </c>
      <c r="X10" s="627"/>
      <c r="Y10" s="250">
        <f>IF('基本事項記入ｼｰﾄ'!$C$24="A",IF('様15A'!BF27="","",'様15A'!BF27),IF('様15B'!V27=" "," ",'様15B'!V27))</f>
        <v>0</v>
      </c>
      <c r="Z10" s="627"/>
      <c r="AA10" s="250">
        <f>IF('基本事項記入ｼｰﾄ'!$C$24="A",IF('様15A'!BX27="","",'様15A'!BX27),IF('様15B'!AA27=" "," ",'様15B'!AA27))</f>
        <v>0</v>
      </c>
      <c r="AB10" s="627"/>
      <c r="AC10" s="250">
        <f>IF('基本事項記入ｼｰﾄ'!$C$24="A",IF('様15A'!CP27="","",'様15A'!CP27),IF('様15B'!AF27=" "," ",'様15B'!AF27))</f>
        <v>0</v>
      </c>
      <c r="AD10" s="627"/>
      <c r="AE10" s="250">
        <f>IF('基本事項記入ｼｰﾄ'!$C$24="A",IF('様15A'!DH27="","",'様15A'!DH27),IF('様15B'!AN27=" "," ",'様15B'!AN27))</f>
        <v>0</v>
      </c>
      <c r="AF10" s="627"/>
      <c r="AG10" s="250">
        <f>IF('基本事項記入ｼｰﾄ'!$C$24="A",IF('様15A'!DZ27="","",'様15A'!DZ27),IF('様15B'!AS27=" "," ",'様15B'!AS27))</f>
        <v>0</v>
      </c>
      <c r="AH10" s="627"/>
      <c r="AI10" s="250">
        <f>IF('基本事項記入ｼｰﾄ'!$C$24="A",IF('様15A'!ER27="","",'様15A'!ER27),IF('様15B'!AX27=" "," ",'様15B'!AX27))</f>
        <v>0</v>
      </c>
      <c r="AJ10" s="628"/>
      <c r="AK10" s="250">
        <f>IF('基本事項記入ｼｰﾄ'!$C$24="A",IF('様15A'!FJ27="","",'様15A'!FJ27),IF('様15B'!BF27=" "," ",'様15B'!BF27))</f>
        <v>0</v>
      </c>
      <c r="AL10" s="628"/>
      <c r="AM10" s="250">
        <f>IF('基本事項記入ｼｰﾄ'!$C$24="A",IF('様15A'!GB27="","",'様15A'!GB27),IF('様15B'!BK27=" "," ",'様15B'!BK27))</f>
        <v>0</v>
      </c>
      <c r="AN10" s="627"/>
      <c r="AO10" s="250">
        <f>IF('基本事項記入ｼｰﾄ'!$C$24="A",IF('様15A'!GT27="","",'様15A'!GT27),IF('様15B'!BP27=" "," ",'様15B'!BP27))</f>
        <v>0</v>
      </c>
      <c r="AP10" s="627"/>
      <c r="AQ10" s="250">
        <f>IF('基本事項記入ｼｰﾄ'!$C$24="A",IF('様15A'!HL27="","",'様15A'!HL27),IF('様15B'!BX27=" "," ",'様15B'!BX27))</f>
        <v>0</v>
      </c>
      <c r="AR10" s="627"/>
      <c r="AS10" s="250">
        <f>IF('基本事項記入ｼｰﾄ'!$C$24="A",IF('様15A'!ID27="","",'様15A'!ID27),IF('様15B'!CC27=" "," ",'様15B'!CC27))</f>
        <v>0</v>
      </c>
      <c r="AT10" s="629"/>
      <c r="AY10" t="s">
        <v>1158</v>
      </c>
      <c r="AZ10" s="23" t="s">
        <v>809</v>
      </c>
      <c r="BA10" s="5"/>
    </row>
    <row r="11" spans="1:53" ht="12" customHeight="1">
      <c r="A11" s="752"/>
      <c r="B11" s="910"/>
      <c r="C11" s="884"/>
      <c r="D11" s="907" t="s">
        <v>944</v>
      </c>
      <c r="E11" s="908"/>
      <c r="F11" s="909"/>
      <c r="G11" s="74"/>
      <c r="H11" s="907" t="s">
        <v>944</v>
      </c>
      <c r="I11" s="908"/>
      <c r="J11" s="909"/>
      <c r="K11" s="74"/>
      <c r="L11" s="907" t="s">
        <v>944</v>
      </c>
      <c r="M11" s="908"/>
      <c r="N11" s="909"/>
      <c r="O11" s="78"/>
      <c r="Q11" s="752"/>
      <c r="R11" s="28"/>
      <c r="S11" s="75"/>
      <c r="T11" s="623"/>
      <c r="U11" s="75"/>
      <c r="V11" s="623"/>
      <c r="W11" s="75"/>
      <c r="X11" s="623"/>
      <c r="Y11" s="75"/>
      <c r="Z11" s="623"/>
      <c r="AA11" s="75"/>
      <c r="AB11" s="623"/>
      <c r="AC11" s="75"/>
      <c r="AD11" s="623"/>
      <c r="AE11" s="75"/>
      <c r="AF11" s="623"/>
      <c r="AG11" s="75"/>
      <c r="AH11" s="623"/>
      <c r="AI11" s="75"/>
      <c r="AJ11" s="623"/>
      <c r="AK11" s="75"/>
      <c r="AL11" s="623"/>
      <c r="AM11" s="75"/>
      <c r="AN11" s="623"/>
      <c r="AO11" s="75"/>
      <c r="AP11" s="623"/>
      <c r="AQ11" s="75"/>
      <c r="AR11" s="623"/>
      <c r="AS11" s="73"/>
      <c r="AT11" s="625"/>
      <c r="AY11" t="s">
        <v>1094</v>
      </c>
      <c r="AZ11" s="23" t="s">
        <v>813</v>
      </c>
      <c r="BA11" s="5"/>
    </row>
    <row r="12" spans="1:53" ht="24" customHeight="1">
      <c r="A12" s="752"/>
      <c r="B12" s="885" t="s">
        <v>713</v>
      </c>
      <c r="C12" s="882"/>
      <c r="D12" s="921">
        <f>IF('様12'!$H$7=40,IF('様12'!E11="","",'様12'!E11),"")</f>
      </c>
      <c r="E12" s="922"/>
      <c r="F12" s="923"/>
      <c r="G12" s="225">
        <f>IF(D12="","",IF(260&lt;=D12,"○","×"))</f>
      </c>
      <c r="H12" s="921">
        <f>IF('様12'!$H$7=60,IF('様12'!E11="","",'様12'!E11),IF('様12'!$N$7=60,'様12'!K11,""))</f>
      </c>
      <c r="I12" s="922"/>
      <c r="J12" s="923"/>
      <c r="K12" s="225">
        <f>IF(H12="","",IF(260&lt;=H12,"○","×"))</f>
      </c>
      <c r="L12" s="921">
        <f>IF('様12'!$H$7=80,IF('様12'!E11="","",'様12'!E11),IF('様12'!$N$7=80,'様12'!K11,""))</f>
      </c>
      <c r="M12" s="922"/>
      <c r="N12" s="923"/>
      <c r="O12" s="216">
        <f>IF(L12="","",IF(260&lt;=L12,"○","×"))</f>
      </c>
      <c r="Q12" s="752"/>
      <c r="R12" s="71" t="s">
        <v>710</v>
      </c>
      <c r="S12" s="250">
        <f>IF('基本事項記入ｼｰﾄ'!$C$24="A",IF('様15A'!D30="","",'様15A'!D30),IF('様15B'!D30="","",'様15B'!D30))</f>
      </c>
      <c r="T12" s="630">
        <f>IF(S12="","",IF(AND(60&lt;=S12,S12&lt;=80),"○","×"))</f>
      </c>
      <c r="U12" s="250">
        <f>IF('基本事項記入ｼｰﾄ'!$C$24="A",IF('様15A'!V30="","",'様15A'!V30),IF('様15B'!I30="","",'様15B'!I30))</f>
      </c>
      <c r="V12" s="630">
        <f>IF(U12="","",IF(AND(60&lt;=U12,U12&lt;=80),"○","×"))</f>
      </c>
      <c r="W12" s="250">
        <f>IF('基本事項記入ｼｰﾄ'!$C$24="A",IF('様15A'!AN30="","",'様15A'!AN30),IF('様15B'!N30="","",'様15B'!N30))</f>
      </c>
      <c r="X12" s="630">
        <f>IF(W12="","",IF(AND(60&lt;=W12,W12&lt;=80),"○","×"))</f>
      </c>
      <c r="Y12" s="250">
        <f>IF('基本事項記入ｼｰﾄ'!$C$24="A",IF('様15A'!BF30="","",'様15A'!BF30),IF('様15B'!V30="","",'様15B'!V30))</f>
      </c>
      <c r="Z12" s="708">
        <f>IF(Y12="","",IF(AND(60&lt;=Y12,Y12&lt;=80),"○","×"))</f>
      </c>
      <c r="AA12" s="250">
        <f>IF('基本事項記入ｼｰﾄ'!$C$24="A",IF('様15A'!BX30="","",'様15A'!BX30),IF('様15B'!AA30="","",'様15B'!AA30))</f>
      </c>
      <c r="AB12" s="708">
        <f>IF(AA12="","",IF(AND(60&lt;=AA12,AA12&lt;=80),"○","×"))</f>
      </c>
      <c r="AC12" s="250">
        <f>IF('基本事項記入ｼｰﾄ'!$C$24="A",IF('様15A'!CP30="","",'様15A'!CP30),IF('様15B'!AF30="","",'様15B'!AF30))</f>
      </c>
      <c r="AD12" s="630">
        <f>IF(AC12="","",IF(AND(60&lt;=AC12,AC12&lt;=80),"○","×"))</f>
      </c>
      <c r="AE12" s="250">
        <f>IF('基本事項記入ｼｰﾄ'!$C$24="A",IF('様15A'!DH30="","",'様15A'!DH30),IF('様15B'!AN30="","",'様15B'!AN30))</f>
      </c>
      <c r="AF12" s="630">
        <f>IF(AE12="","",IF(AND(60&lt;=AE12,AE12&lt;=80),"○","×"))</f>
      </c>
      <c r="AG12" s="250">
        <f>IF('基本事項記入ｼｰﾄ'!$C$24="A",IF('様15A'!DZ30="","",'様15A'!DZ30),IF('様15B'!AS30="","",'様15B'!AS30))</f>
      </c>
      <c r="AH12" s="630">
        <f>IF(AG12="","",IF(AND(60&lt;=AG12,AG12&lt;=80),"○","×"))</f>
      </c>
      <c r="AI12" s="250">
        <f>IF('基本事項記入ｼｰﾄ'!$C$24="A",IF('様15A'!ER30="","",'様15A'!ER30),IF('様15B'!AX30="","",'様15B'!AX30))</f>
      </c>
      <c r="AJ12" s="630">
        <f>IF(AI12="","",IF(AND(60&lt;=AI12,AI12&lt;=80),"○","×"))</f>
      </c>
      <c r="AK12" s="250">
        <f>IF('基本事項記入ｼｰﾄ'!$C$24="A",IF('様15A'!FJ30="","",'様15A'!FJ30),IF('様15B'!BF30="","",'様15B'!BF30))</f>
      </c>
      <c r="AL12" s="630">
        <f>IF(AK12="","",IF(AND(60&lt;=AK12,AK12&lt;=80),"○","×"))</f>
      </c>
      <c r="AM12" s="250">
        <f>IF('基本事項記入ｼｰﾄ'!$C$24="A",IF('様15A'!GB30="","",'様15A'!GB30),IF('様15B'!BK30="","",'様15B'!BK30))</f>
      </c>
      <c r="AN12" s="630">
        <f>IF(AM12="","",IF(AND(60&lt;=AM12,AM12&lt;=80),"○","×"))</f>
      </c>
      <c r="AO12" s="250">
        <f>IF('基本事項記入ｼｰﾄ'!$C$24="A",IF('様15A'!GT30="","",'様15A'!GT30),IF('様15B'!BP30="","",'様15B'!BP30))</f>
      </c>
      <c r="AP12" s="630">
        <f>IF(AO12="","",IF(AND(60&lt;=AO12,AO12&lt;=80),"○","×"))</f>
      </c>
      <c r="AQ12" s="250">
        <f>IF('基本事項記入ｼｰﾄ'!$C$24="A",IF('様15A'!HL30="","",'様15A'!HL30),IF('様15B'!BX30="","",'様15B'!BX30))</f>
      </c>
      <c r="AR12" s="631">
        <f>IF(AQ12="","",IF(AND(60&lt;=AQ12,AQ12&lt;=80),"○","×"))</f>
      </c>
      <c r="AS12" s="250">
        <f>IF('基本事項記入ｼｰﾄ'!$C$24="A",IF('様15A'!ID30="","",'様15A'!ID30),IF('様15B'!CC30="","",'様15B'!CC30))</f>
      </c>
      <c r="AT12" s="632">
        <f>IF(AS12="","",IF(AND(60&lt;=AS12,AS12&lt;=80),"○","×"))</f>
      </c>
      <c r="AY12" t="s">
        <v>1095</v>
      </c>
      <c r="AZ12" s="23" t="s">
        <v>813</v>
      </c>
      <c r="BA12" s="5"/>
    </row>
    <row r="13" spans="1:53" ht="12" customHeight="1">
      <c r="A13" s="752"/>
      <c r="B13" s="910"/>
      <c r="C13" s="884"/>
      <c r="D13" s="907" t="s">
        <v>943</v>
      </c>
      <c r="E13" s="908"/>
      <c r="F13" s="909"/>
      <c r="G13" s="74"/>
      <c r="H13" s="907" t="s">
        <v>943</v>
      </c>
      <c r="I13" s="908"/>
      <c r="J13" s="909"/>
      <c r="K13" s="74"/>
      <c r="L13" s="907" t="s">
        <v>943</v>
      </c>
      <c r="M13" s="908"/>
      <c r="N13" s="909"/>
      <c r="O13" s="78"/>
      <c r="Q13" s="752"/>
      <c r="R13" s="28"/>
      <c r="S13" s="85" t="s">
        <v>929</v>
      </c>
      <c r="T13" s="623"/>
      <c r="U13" s="85" t="s">
        <v>929</v>
      </c>
      <c r="V13" s="623"/>
      <c r="W13" s="85" t="s">
        <v>929</v>
      </c>
      <c r="X13" s="623"/>
      <c r="Y13" s="85" t="s">
        <v>929</v>
      </c>
      <c r="Z13" s="623"/>
      <c r="AA13" s="85" t="s">
        <v>929</v>
      </c>
      <c r="AB13" s="623"/>
      <c r="AC13" s="85" t="s">
        <v>929</v>
      </c>
      <c r="AD13" s="623"/>
      <c r="AE13" s="85" t="s">
        <v>929</v>
      </c>
      <c r="AF13" s="623"/>
      <c r="AG13" s="85" t="s">
        <v>929</v>
      </c>
      <c r="AH13" s="623"/>
      <c r="AI13" s="85" t="s">
        <v>929</v>
      </c>
      <c r="AJ13" s="623"/>
      <c r="AK13" s="85" t="s">
        <v>929</v>
      </c>
      <c r="AL13" s="623"/>
      <c r="AM13" s="85" t="s">
        <v>929</v>
      </c>
      <c r="AN13" s="623"/>
      <c r="AO13" s="85" t="s">
        <v>929</v>
      </c>
      <c r="AP13" s="623"/>
      <c r="AQ13" s="85" t="s">
        <v>929</v>
      </c>
      <c r="AR13" s="623"/>
      <c r="AS13" s="515" t="s">
        <v>929</v>
      </c>
      <c r="AT13" s="625"/>
      <c r="AY13" t="s">
        <v>1096</v>
      </c>
      <c r="AZ13" s="23" t="s">
        <v>810</v>
      </c>
      <c r="BA13" s="5"/>
    </row>
    <row r="14" spans="1:53" ht="23.25" customHeight="1">
      <c r="A14" s="752"/>
      <c r="B14" s="885" t="s">
        <v>714</v>
      </c>
      <c r="C14" s="882"/>
      <c r="D14" s="921">
        <f>IF('様12'!$H$7=40,IF('様12'!E12="","",'様12'!E12),"")</f>
      </c>
      <c r="E14" s="922"/>
      <c r="F14" s="923"/>
      <c r="G14" s="225">
        <f>IF(D14="","",IF(0.6&gt;=D14,"○","×"))</f>
      </c>
      <c r="H14" s="921">
        <f>IF('様12'!$H$7=60,IF('様12'!E12="","",'様12'!E12),IF('様12'!$N$7=60,'様12'!K12,""))</f>
      </c>
      <c r="I14" s="922"/>
      <c r="J14" s="923"/>
      <c r="K14" s="225">
        <f>IF(H14="","",IF(0.6&gt;=H14,"○","×"))</f>
      </c>
      <c r="L14" s="921">
        <f>IF('様12'!$H$7=80,IF('様12'!E12="","",'様12'!E12),IF('様12'!$N$7=80,'様12'!K12,""))</f>
      </c>
      <c r="M14" s="922"/>
      <c r="N14" s="923"/>
      <c r="O14" s="216">
        <f>IF(L14="","",IF(0.6&gt;=L14,"○","×"))</f>
      </c>
      <c r="Q14" s="752"/>
      <c r="R14" s="71" t="s">
        <v>711</v>
      </c>
      <c r="S14" s="250">
        <f>IF('基本事項記入ｼｰﾄ'!$C$24="A",IF('様15A'!D31="","",'様15A'!D31),IF('様15B'!D31="","",'様15B'!D31))</f>
      </c>
      <c r="T14" s="630">
        <f>IF(S14="","",IF(AND(44&lt;=S14,S14&lt;=52),"○","×"))</f>
      </c>
      <c r="U14" s="250">
        <f>IF('基本事項記入ｼｰﾄ'!$C$24="A",IF('様15A'!V31="","",'様15A'!V31),IF('様15B'!I31="","",'様15B'!I31))</f>
      </c>
      <c r="V14" s="630">
        <f>IF(U14="","",IF(AND(44&lt;=U14,U14&lt;=52),"○","×"))</f>
      </c>
      <c r="W14" s="250">
        <f>IF('基本事項記入ｼｰﾄ'!$C$24="A",IF('様15A'!AN31="","",'様15A'!AN31),IF('様15B'!N31="","",'様15B'!N31))</f>
      </c>
      <c r="X14" s="630">
        <f>IF(W14="","",IF(AND(44&lt;=W14,W14&lt;=52),"○","×"))</f>
      </c>
      <c r="Y14" s="250">
        <f>IF('基本事項記入ｼｰﾄ'!$C$24="A",IF('様15A'!BF31="","",'様15A'!BF31),IF('様15B'!V31="","",'様15B'!V31))</f>
      </c>
      <c r="Z14" s="630">
        <f>IF(Y14="","",IF(AND(44&lt;=Y14,Y14&lt;=52),"○","×"))</f>
      </c>
      <c r="AA14" s="250">
        <f>IF('基本事項記入ｼｰﾄ'!$C$24="A",IF('様15A'!BX31="","",'様15A'!BX31),IF('様15B'!AA31="","",'様15B'!AA31))</f>
      </c>
      <c r="AB14" s="630">
        <f>IF(AA14="","",IF(AND(44&lt;=AA14,AA14&lt;=52),"○","×"))</f>
      </c>
      <c r="AC14" s="250">
        <f>IF('基本事項記入ｼｰﾄ'!$C$24="A",IF('様15A'!CP31="","",'様15A'!CP31),IF('様15B'!AF31="","",'様15B'!AF31))</f>
      </c>
      <c r="AD14" s="630">
        <f>IF(AC14="","",IF(AND(44&lt;=AC14,AC14&lt;=52),"○","×"))</f>
      </c>
      <c r="AE14" s="250">
        <f>IF('基本事項記入ｼｰﾄ'!$C$24="A",IF('様15A'!DH31="","",'様15A'!DH31),IF('様15B'!AN31="","",'様15B'!AN31))</f>
      </c>
      <c r="AF14" s="630">
        <f>IF(AE14="","",IF(AND(44&lt;=AE14,AE14&lt;=52),"○","×"))</f>
      </c>
      <c r="AG14" s="250">
        <f>IF('基本事項記入ｼｰﾄ'!$C$24="A",IF('様15A'!DZ31="","",'様15A'!DZ31),IF('様15B'!AS31="","",'様15B'!AS31))</f>
      </c>
      <c r="AH14" s="630">
        <f>IF(AG14="","",IF(AND(44&lt;=AG14,AG14&lt;=52),"○","×"))</f>
      </c>
      <c r="AI14" s="250">
        <f>IF('基本事項記入ｼｰﾄ'!$C$24="A",IF('様15A'!ER31="","",'様15A'!ER31),IF('様15B'!AX31="","",'様15B'!AX31))</f>
      </c>
      <c r="AJ14" s="630">
        <f>IF(AI14="","",IF(AND(44&lt;=AI14,AI14&lt;=52),"○","×"))</f>
      </c>
      <c r="AK14" s="250">
        <f>IF('基本事項記入ｼｰﾄ'!$C$24="A",IF('様15A'!FJ31="","",'様15A'!FJ31),IF('様15B'!BF31="","",'様15B'!BF31))</f>
      </c>
      <c r="AL14" s="630">
        <f>IF(AK14="","",IF(AND(44&lt;=AK14,AK14&lt;=52),"○","×"))</f>
      </c>
      <c r="AM14" s="250">
        <f>IF('基本事項記入ｼｰﾄ'!$C$24="A",IF('様15A'!GB31="","",'様15A'!GB31),IF('様15B'!BK31="","",'様15B'!BK31))</f>
      </c>
      <c r="AN14" s="630">
        <f>IF(AM14="","",IF(AND(44&lt;=AM14,AM14&lt;=52),"○","×"))</f>
      </c>
      <c r="AO14" s="250">
        <f>IF('基本事項記入ｼｰﾄ'!$C$24="A",IF('様15A'!GT31="","",'様15A'!GT31),IF('様15B'!BP31="","",'様15B'!BP31))</f>
      </c>
      <c r="AP14" s="630">
        <f>IF(AO14="","",IF(AND(44&lt;=AO14,AO14&lt;=52),"○","×"))</f>
      </c>
      <c r="AQ14" s="250">
        <f>IF('基本事項記入ｼｰﾄ'!$C$24="A",IF('様15A'!HL31="","",'様15A'!HL31),IF('様15B'!BX31="","",'様15B'!BX31))</f>
      </c>
      <c r="AR14" s="631">
        <f>IF(AQ14="","",IF(AND(44&lt;=AQ14,AQ14&lt;=52),"○","×"))</f>
      </c>
      <c r="AS14" s="250">
        <f>IF('基本事項記入ｼｰﾄ'!$C$24="A",IF('様15A'!ID31="","",'様15A'!ID31),IF('様15B'!CC31="","",'様15B'!CC31))</f>
      </c>
      <c r="AT14" s="632">
        <f>IF(AS14="","",IF(AND(44&lt;=AS14,AS14&lt;=52),"○","×"))</f>
      </c>
      <c r="AY14" t="s">
        <v>1159</v>
      </c>
      <c r="AZ14" s="23" t="s">
        <v>810</v>
      </c>
      <c r="BA14" s="5"/>
    </row>
    <row r="15" spans="1:53" ht="12" customHeight="1">
      <c r="A15" s="752"/>
      <c r="B15" s="910"/>
      <c r="C15" s="884"/>
      <c r="D15" s="907" t="s">
        <v>942</v>
      </c>
      <c r="E15" s="908"/>
      <c r="F15" s="909"/>
      <c r="G15" s="74"/>
      <c r="H15" s="907" t="s">
        <v>942</v>
      </c>
      <c r="I15" s="908"/>
      <c r="J15" s="909"/>
      <c r="K15" s="74"/>
      <c r="L15" s="907" t="s">
        <v>942</v>
      </c>
      <c r="M15" s="908"/>
      <c r="N15" s="909"/>
      <c r="O15" s="78"/>
      <c r="Q15" s="752"/>
      <c r="R15" s="28"/>
      <c r="S15" s="85" t="s">
        <v>939</v>
      </c>
      <c r="T15" s="623"/>
      <c r="U15" s="85" t="s">
        <v>939</v>
      </c>
      <c r="V15" s="623"/>
      <c r="W15" s="85" t="s">
        <v>939</v>
      </c>
      <c r="X15" s="623"/>
      <c r="Y15" s="85" t="s">
        <v>939</v>
      </c>
      <c r="Z15" s="623"/>
      <c r="AA15" s="85" t="s">
        <v>939</v>
      </c>
      <c r="AB15" s="623"/>
      <c r="AC15" s="85" t="s">
        <v>939</v>
      </c>
      <c r="AD15" s="623"/>
      <c r="AE15" s="85" t="s">
        <v>939</v>
      </c>
      <c r="AF15" s="623"/>
      <c r="AG15" s="85" t="s">
        <v>939</v>
      </c>
      <c r="AH15" s="623"/>
      <c r="AI15" s="85" t="s">
        <v>939</v>
      </c>
      <c r="AJ15" s="623"/>
      <c r="AK15" s="85" t="s">
        <v>939</v>
      </c>
      <c r="AL15" s="623"/>
      <c r="AM15" s="85" t="s">
        <v>939</v>
      </c>
      <c r="AN15" s="623"/>
      <c r="AO15" s="85" t="s">
        <v>939</v>
      </c>
      <c r="AP15" s="623"/>
      <c r="AQ15" s="85" t="s">
        <v>939</v>
      </c>
      <c r="AR15" s="623"/>
      <c r="AS15" s="515" t="s">
        <v>939</v>
      </c>
      <c r="AT15" s="625"/>
      <c r="AY15" t="s">
        <v>1097</v>
      </c>
      <c r="AZ15" s="23" t="s">
        <v>814</v>
      </c>
      <c r="BA15" s="5"/>
    </row>
    <row r="16" spans="1:53" ht="24" customHeight="1">
      <c r="A16" s="752"/>
      <c r="B16" s="885" t="s">
        <v>715</v>
      </c>
      <c r="C16" s="882"/>
      <c r="D16" s="921">
        <f>IF('様12'!$H$7=40,IF('様12'!E13="","",'様12'!E13),"")</f>
      </c>
      <c r="E16" s="922"/>
      <c r="F16" s="923"/>
      <c r="G16" s="225">
        <f>IF(D16="","",IF(58&lt;=D16,"○","×"))</f>
      </c>
      <c r="H16" s="921">
        <f>IF('様12'!$H$7=60,IF('様12'!E13="","",'様12'!E13),IF('様12'!$N$7=60,'様12'!K13,""))</f>
      </c>
      <c r="I16" s="922"/>
      <c r="J16" s="923"/>
      <c r="K16" s="225">
        <f>IF(H16="","",IF(55&lt;=H16,"○","×"))</f>
      </c>
      <c r="L16" s="921">
        <f>IF('様12'!$H$7=80,IF('様12'!E13="","",'様12'!E13),IF('様12'!$N$7=80,'様12'!K13,""))</f>
      </c>
      <c r="M16" s="922"/>
      <c r="N16" s="923"/>
      <c r="O16" s="216">
        <f>IF(L16="","",IF(50&lt;=L16,"○","×"))</f>
      </c>
      <c r="Q16" s="752"/>
      <c r="R16" s="71" t="s">
        <v>805</v>
      </c>
      <c r="S16" s="250">
        <f>IF('基本事項記入ｼｰﾄ'!$C$24="A",IF('様15A'!D32="","",'様15A'!D32),IF('様15B'!D32="","",'様15B'!D32))</f>
      </c>
      <c r="T16" s="630">
        <f>IF(S16="","",IF(S16&gt;=100,"○","×"))</f>
      </c>
      <c r="U16" s="250">
        <f>IF('基本事項記入ｼｰﾄ'!$C$24="A",IF('様15A'!V32="","",'様15A'!V32),IF('様15B'!I32="","",'様15B'!I32))</f>
      </c>
      <c r="V16" s="630">
        <f>IF(U16="","",IF(U16&gt;=100,"○","×"))</f>
      </c>
      <c r="W16" s="250">
        <f>IF('基本事項記入ｼｰﾄ'!$C$24="A",IF('様15A'!AN32="","",'様15A'!AN32),IF('様15B'!N32="","",'様15B'!N32))</f>
      </c>
      <c r="X16" s="630">
        <f>IF(W16="","",IF(W16&gt;=100,"○","×"))</f>
      </c>
      <c r="Y16" s="250">
        <f>IF('基本事項記入ｼｰﾄ'!$C$24="A",IF('様15A'!BF32="","",'様15A'!BF32),IF('様15B'!V32="","",'様15B'!V32))</f>
      </c>
      <c r="Z16" s="630">
        <f>IF(Y16="","",IF(Y16&gt;=100,"○","×"))</f>
      </c>
      <c r="AA16" s="250">
        <f>IF('基本事項記入ｼｰﾄ'!$C$24="A",IF('様15A'!BX32="","",'様15A'!BX32),IF('様15B'!AA32="","",'様15B'!AA32))</f>
      </c>
      <c r="AB16" s="630">
        <f>IF(AA16="","",IF(AA16&gt;=100,"○","×"))</f>
      </c>
      <c r="AC16" s="250">
        <f>IF('基本事項記入ｼｰﾄ'!$C$24="A",IF('様15A'!CP32="","",'様15A'!CP32),IF('様15B'!AF32="","",'様15B'!AF32))</f>
      </c>
      <c r="AD16" s="630">
        <f>IF(AC16="","",IF(AC16&gt;=100,"○","×"))</f>
      </c>
      <c r="AE16" s="250">
        <f>IF('基本事項記入ｼｰﾄ'!$C$24="A",IF('様15A'!DH32="","",'様15A'!DH32),IF('様15B'!AN32="","",'様15B'!AN32))</f>
      </c>
      <c r="AF16" s="630">
        <f>IF(AE16="","",IF(AE16&gt;=100,"○","×"))</f>
      </c>
      <c r="AG16" s="250">
        <f>IF('基本事項記入ｼｰﾄ'!$C$24="A",IF('様15A'!DZ32="","",'様15A'!DZ32),IF('様15B'!AS32="","",'様15B'!AS32))</f>
      </c>
      <c r="AH16" s="630">
        <f>IF(AG16="","",IF(AND(AG16="100+",AG16&gt;=100),"○","×"))</f>
      </c>
      <c r="AI16" s="250">
        <f>IF('基本事項記入ｼｰﾄ'!$C$24="A",IF('様15A'!ER32="","",'様15A'!ER32),IF('様15B'!AX32="","",'様15B'!AX32))</f>
      </c>
      <c r="AJ16" s="630">
        <f>IF(AI16="","",IF(AND(AI16="100+",AI16&gt;=100),"○","×"))</f>
      </c>
      <c r="AK16" s="250">
        <f>IF('基本事項記入ｼｰﾄ'!$C$24="A",IF('様15A'!FJ32="","",'様15A'!FJ32),IF('様15B'!BF32="","",'様15B'!BF32))</f>
      </c>
      <c r="AL16" s="630">
        <f>IF(AK16="","",IF(AND(AK16="100+",AK16&gt;=100),"○","×"))</f>
      </c>
      <c r="AM16" s="250">
        <f>IF('基本事項記入ｼｰﾄ'!$C$24="A",IF('様15A'!GB32="","",'様15A'!GB32),IF('様15B'!BK32="","",'様15B'!BK32))</f>
      </c>
      <c r="AN16" s="630">
        <f>IF(AM16="","",IF(AND(AM16="100+",AM16&gt;=100),"○","×"))</f>
      </c>
      <c r="AO16" s="250">
        <f>IF('基本事項記入ｼｰﾄ'!$C$24="A",IF('様15A'!GT32="","",'様15A'!GT32),IF('様15B'!BP32="","",'様15B'!BP32))</f>
      </c>
      <c r="AP16" s="630">
        <f>IF(AO16="","",IF(AND(AO16="100+",AO16&gt;=100),"○","×"))</f>
      </c>
      <c r="AQ16" s="250">
        <f>IF('基本事項記入ｼｰﾄ'!$C$24="A",IF('様15A'!HL32="","",'様15A'!HL32),IF('様15B'!BX32="","",'様15B'!BX32))</f>
      </c>
      <c r="AR16" s="631">
        <f>IF(AQ16="","",IF(AND(AQ16="100+",AQ16&gt;=100),"○","×"))</f>
      </c>
      <c r="AS16" s="250">
        <f>IF('基本事項記入ｼｰﾄ'!$C$24="A",IF('様15A'!ID32="","",'様15A'!ID32),IF('様15B'!CC32="","",'様15B'!CC32))</f>
      </c>
      <c r="AT16" s="632">
        <f>IF(AS16="","",IF(AND(AS16="100+",AS16&gt;=100),"○","×"))</f>
      </c>
      <c r="AY16" t="s">
        <v>1160</v>
      </c>
      <c r="AZ16" s="23" t="s">
        <v>814</v>
      </c>
      <c r="BA16" s="5"/>
    </row>
    <row r="17" spans="1:53" ht="12" customHeight="1">
      <c r="A17" s="752"/>
      <c r="B17" s="910"/>
      <c r="C17" s="884"/>
      <c r="D17" s="907" t="s">
        <v>941</v>
      </c>
      <c r="E17" s="908"/>
      <c r="F17" s="909"/>
      <c r="G17" s="74"/>
      <c r="H17" s="907" t="s">
        <v>619</v>
      </c>
      <c r="I17" s="908"/>
      <c r="J17" s="909"/>
      <c r="K17" s="74"/>
      <c r="L17" s="907" t="s">
        <v>620</v>
      </c>
      <c r="M17" s="908"/>
      <c r="N17" s="909"/>
      <c r="O17" s="78"/>
      <c r="Q17" s="752"/>
      <c r="R17" s="28"/>
      <c r="S17" s="85" t="s">
        <v>720</v>
      </c>
      <c r="T17" s="623"/>
      <c r="U17" s="85" t="s">
        <v>720</v>
      </c>
      <c r="V17" s="623"/>
      <c r="W17" s="85" t="s">
        <v>720</v>
      </c>
      <c r="X17" s="623"/>
      <c r="Y17" s="85" t="s">
        <v>720</v>
      </c>
      <c r="Z17" s="623"/>
      <c r="AA17" s="85" t="s">
        <v>720</v>
      </c>
      <c r="AB17" s="623"/>
      <c r="AC17" s="85" t="s">
        <v>720</v>
      </c>
      <c r="AD17" s="623"/>
      <c r="AE17" s="85" t="s">
        <v>720</v>
      </c>
      <c r="AF17" s="623"/>
      <c r="AG17" s="85" t="s">
        <v>720</v>
      </c>
      <c r="AH17" s="623"/>
      <c r="AI17" s="85" t="s">
        <v>720</v>
      </c>
      <c r="AJ17" s="623"/>
      <c r="AK17" s="85" t="s">
        <v>720</v>
      </c>
      <c r="AL17" s="623"/>
      <c r="AM17" s="85" t="s">
        <v>720</v>
      </c>
      <c r="AN17" s="623"/>
      <c r="AO17" s="85" t="s">
        <v>720</v>
      </c>
      <c r="AP17" s="623"/>
      <c r="AQ17" s="85" t="s">
        <v>720</v>
      </c>
      <c r="AR17" s="623"/>
      <c r="AS17" s="515" t="s">
        <v>720</v>
      </c>
      <c r="AT17" s="625"/>
      <c r="AY17" t="s">
        <v>1098</v>
      </c>
      <c r="AZ17" s="23" t="s">
        <v>812</v>
      </c>
      <c r="BA17" s="5"/>
    </row>
    <row r="18" spans="1:53" ht="24" customHeight="1">
      <c r="A18" s="752"/>
      <c r="B18" s="885" t="s">
        <v>716</v>
      </c>
      <c r="C18" s="882"/>
      <c r="D18" s="921">
        <f>IF('様12'!$H$7=40,IF('様12'!E14="","",'様12'!E14),"")</f>
      </c>
      <c r="E18" s="922"/>
      <c r="F18" s="923"/>
      <c r="G18" s="225">
        <f>IF(D18="","",IF(110&gt;=D18,"○","×"))</f>
      </c>
      <c r="H18" s="921">
        <f>IF('様12'!$H$7=60,IF('様12'!E14="","",'様12'!E14),IF('様12'!$N$7=60,'様12'!K14,""))</f>
      </c>
      <c r="I18" s="922"/>
      <c r="J18" s="923"/>
      <c r="K18" s="225">
        <f>IF(H18="","",IF(110&gt;=H18,"○","×"))</f>
      </c>
      <c r="L18" s="921">
        <f>IF('様12'!$H$7=80,IF('様12'!E14="","",'様12'!E14),IF('様12'!$N$7=80,'様12'!K14,""))</f>
      </c>
      <c r="M18" s="922"/>
      <c r="N18" s="923"/>
      <c r="O18" s="216">
        <f>IF(L18="","",IF(110&gt;=L18,"○","×"))</f>
      </c>
      <c r="Q18" s="752"/>
      <c r="R18" s="271" t="s">
        <v>1101</v>
      </c>
      <c r="S18" s="250">
        <f>IF('基本事項記入ｼｰﾄ'!$C$24="A",IF('様15A'!D33="","",'様15A'!D33),IF('様15B'!D33="","",'様15B'!D33))</f>
      </c>
      <c r="T18" s="630">
        <f>IF(S18="","",IF(S18&gt;=99,"○","×"))</f>
      </c>
      <c r="U18" s="250">
        <f>IF('基本事項記入ｼｰﾄ'!$C$24="A",IF('様15A'!V33="","",'様15A'!V33),IF('様15B'!I33="","",'様15B'!I33))</f>
      </c>
      <c r="V18" s="630">
        <f>IF(U18="","",IF(U18&gt;=99,"○","×"))</f>
      </c>
      <c r="W18" s="250">
        <f>IF('基本事項記入ｼｰﾄ'!$C$24="A",IF('様15A'!AN33="","",'様15A'!AN33),IF('様15B'!N33="","",'様15B'!N33))</f>
      </c>
      <c r="X18" s="630">
        <f>IF(W18="","",IF(W18&gt;=99,"○","×"))</f>
      </c>
      <c r="Y18" s="250">
        <f>IF('基本事項記入ｼｰﾄ'!$C$24="A",IF('様15A'!BF33="","",'様15A'!BF33),IF('様15B'!V33="","",'様15B'!V33))</f>
      </c>
      <c r="Z18" s="630">
        <f>IF(Y18="","",IF(Y18&gt;=99,"○","×"))</f>
      </c>
      <c r="AA18" s="250">
        <f>IF('基本事項記入ｼｰﾄ'!$C$24="A",IF('様15A'!BX33="","",'様15A'!BX33),IF('様15B'!AA33="","",'様15B'!AA33))</f>
      </c>
      <c r="AB18" s="630">
        <f>IF(AA18="","",IF(AA18&gt;=99,"○","×"))</f>
      </c>
      <c r="AC18" s="250">
        <f>IF('基本事項記入ｼｰﾄ'!$C$24="A",IF('様15A'!CP33="","",'様15A'!CP33),IF('様15B'!AF33="","",'様15B'!AF33))</f>
      </c>
      <c r="AD18" s="630">
        <f>IF(AC18="","",IF(AC18&gt;=99,"○","×"))</f>
      </c>
      <c r="AE18" s="250">
        <f>IF('基本事項記入ｼｰﾄ'!$C$24="A",IF('様15A'!DH33="","",'様15A'!DH33),IF('様15B'!AN33="","",'様15B'!AN33))</f>
      </c>
      <c r="AF18" s="630">
        <f>IF(AE18="","",IF(AE18&gt;=99,"○","×"))</f>
      </c>
      <c r="AG18" s="250">
        <f>IF('基本事項記入ｼｰﾄ'!$C$24="A",IF('様15A'!DZ33="","",'様15A'!DZ33),IF('様15B'!AS33="","",'様15B'!AS33))</f>
      </c>
      <c r="AH18" s="630">
        <f>IF(AG18="","",IF(AG18&gt;=99,"○","×"))</f>
      </c>
      <c r="AI18" s="250">
        <f>IF('基本事項記入ｼｰﾄ'!$C$24="A",IF('様15A'!ER33="","",'様15A'!ER33),IF('様15B'!AX33="","",'様15B'!AX33))</f>
      </c>
      <c r="AJ18" s="630">
        <f>IF(AI18="","",IF(AI18&gt;=99,"○","×"))</f>
      </c>
      <c r="AK18" s="250">
        <f>IF('基本事項記入ｼｰﾄ'!$C$24="A",IF('様15A'!FJ33="","",'様15A'!FJ33),IF('様15B'!BF33="","",'様15B'!BF33))</f>
      </c>
      <c r="AL18" s="630">
        <f>IF(AK18="","",IF(AK18&gt;=99,"○","×"))</f>
      </c>
      <c r="AM18" s="250">
        <f>IF('基本事項記入ｼｰﾄ'!$C$24="A",IF('様15A'!GB33="","",'様15A'!GB33),IF('様15B'!BK33="","",'様15B'!BK33))</f>
      </c>
      <c r="AN18" s="630">
        <f>IF(AM18="","",IF(AM18&gt;=99,"○","×"))</f>
      </c>
      <c r="AO18" s="250">
        <f>IF('基本事項記入ｼｰﾄ'!$C$24="A",IF('様15A'!GT33="","",'様15A'!GT33),IF('様15B'!BP33="","",'様15B'!BP33))</f>
      </c>
      <c r="AP18" s="630">
        <f>IF(AO18="","",IF(AO18&gt;=99,"○","×"))</f>
      </c>
      <c r="AQ18" s="250">
        <f>IF('基本事項記入ｼｰﾄ'!$C$24="A",IF('様15A'!HL33="","",'様15A'!HL33),IF('様15B'!BX33="","",'様15B'!BX33))</f>
      </c>
      <c r="AR18" s="631">
        <f>IF(AQ18="","",IF(AQ18&gt;=99,"○","×"))</f>
      </c>
      <c r="AS18" s="250">
        <f>IF('基本事項記入ｼｰﾄ'!$C$24="A",IF('様15A'!ID33="","",'様15A'!ID33),IF('様15B'!CC33="","",'様15B'!CC33))</f>
      </c>
      <c r="AT18" s="632">
        <f>IF(AS18="","",IF(AS18&gt;=99,"○","×"))</f>
      </c>
      <c r="AY18" t="s">
        <v>1099</v>
      </c>
      <c r="AZ18" s="23" t="s">
        <v>815</v>
      </c>
      <c r="BA18" s="5"/>
    </row>
    <row r="19" spans="1:53" ht="12" customHeight="1">
      <c r="A19" s="752"/>
      <c r="B19" s="910"/>
      <c r="C19" s="884"/>
      <c r="D19" s="907" t="s">
        <v>945</v>
      </c>
      <c r="E19" s="908"/>
      <c r="F19" s="909"/>
      <c r="G19" s="74"/>
      <c r="H19" s="907" t="s">
        <v>945</v>
      </c>
      <c r="I19" s="908"/>
      <c r="J19" s="909"/>
      <c r="K19" s="74"/>
      <c r="L19" s="907" t="s">
        <v>945</v>
      </c>
      <c r="M19" s="908"/>
      <c r="N19" s="909"/>
      <c r="O19" s="78"/>
      <c r="Q19" s="752"/>
      <c r="R19" s="28"/>
      <c r="S19" s="85" t="s">
        <v>437</v>
      </c>
      <c r="T19" s="633"/>
      <c r="U19" s="85" t="s">
        <v>437</v>
      </c>
      <c r="V19" s="633"/>
      <c r="W19" s="85" t="s">
        <v>437</v>
      </c>
      <c r="X19" s="633"/>
      <c r="Y19" s="85" t="s">
        <v>437</v>
      </c>
      <c r="Z19" s="633"/>
      <c r="AA19" s="85" t="s">
        <v>437</v>
      </c>
      <c r="AB19" s="633"/>
      <c r="AC19" s="85" t="s">
        <v>437</v>
      </c>
      <c r="AD19" s="633"/>
      <c r="AE19" s="85" t="s">
        <v>437</v>
      </c>
      <c r="AF19" s="633"/>
      <c r="AG19" s="85" t="s">
        <v>437</v>
      </c>
      <c r="AH19" s="633"/>
      <c r="AI19" s="85" t="s">
        <v>437</v>
      </c>
      <c r="AJ19" s="633"/>
      <c r="AK19" s="85" t="s">
        <v>437</v>
      </c>
      <c r="AL19" s="633"/>
      <c r="AM19" s="85" t="s">
        <v>437</v>
      </c>
      <c r="AN19" s="633"/>
      <c r="AO19" s="85" t="s">
        <v>437</v>
      </c>
      <c r="AP19" s="633"/>
      <c r="AQ19" s="85" t="s">
        <v>437</v>
      </c>
      <c r="AR19" s="633"/>
      <c r="AS19" s="515" t="s">
        <v>437</v>
      </c>
      <c r="AT19" s="625"/>
      <c r="AY19" t="s">
        <v>1162</v>
      </c>
      <c r="AZ19" s="23" t="s">
        <v>815</v>
      </c>
      <c r="BA19" s="5"/>
    </row>
    <row r="20" spans="1:53" ht="24" customHeight="1">
      <c r="A20" s="752"/>
      <c r="B20" s="885" t="s">
        <v>654</v>
      </c>
      <c r="C20" s="882"/>
      <c r="D20" s="921">
        <f>IF('様12'!$H$7=40,IF('様12'!E15="","",'様12'!E15),"")</f>
      </c>
      <c r="E20" s="922"/>
      <c r="F20" s="923"/>
      <c r="G20" s="225">
        <f>IF(D20="","",IF(1&lt;=D20,"○","×"))</f>
      </c>
      <c r="H20" s="921">
        <f>IF('様12'!$H$7=60,IF('様12'!E15="","",'様12'!E15),IF('様12'!$N$7=60,'様12'!K15,""))</f>
      </c>
      <c r="I20" s="922"/>
      <c r="J20" s="923"/>
      <c r="K20" s="225">
        <f>IF(H20="","",IF(1&lt;=H20,"○","×"))</f>
      </c>
      <c r="L20" s="921">
        <f>IF('様12'!$H$7=80,IF('様12'!E15="","",'様12'!E15),IF('様12'!$N$7=80,'様12'!K15,""))</f>
      </c>
      <c r="M20" s="922"/>
      <c r="N20" s="923"/>
      <c r="O20" s="216">
        <f>IF(L20="","",IF(1&lt;=L20,"○","×"))</f>
      </c>
      <c r="Q20" s="752"/>
      <c r="R20" s="71" t="s">
        <v>713</v>
      </c>
      <c r="S20" s="250">
        <f>IF('基本事項記入ｼｰﾄ'!$C$24="A",IF('様15A'!D34="","",'様15A'!D34),IF('様15B'!D34="","",'様15B'!D34))</f>
      </c>
      <c r="T20" s="630">
        <f>IF(S20="","",IF(S20&gt;=260,"○","×"))</f>
      </c>
      <c r="U20" s="250">
        <f>IF('基本事項記入ｼｰﾄ'!$C$24="A",IF('様15A'!V34="","",'様15A'!V34),IF('様15B'!I34="","",'様15B'!I34))</f>
      </c>
      <c r="V20" s="630">
        <f>IF(U20="","",IF(U20&gt;=260,"○","×"))</f>
      </c>
      <c r="W20" s="250">
        <f>IF('基本事項記入ｼｰﾄ'!$C$24="A",IF('様15A'!AN34="","",'様15A'!AN34),IF('様15B'!N34="","",'様15B'!N34))</f>
      </c>
      <c r="X20" s="630">
        <f>IF(W20="","",IF(W20&gt;=260,"○","×"))</f>
      </c>
      <c r="Y20" s="250">
        <f>IF('基本事項記入ｼｰﾄ'!$C$24="A",IF('様15A'!BF34="","",'様15A'!BF34),IF('様15B'!V34="","",'様15B'!V34))</f>
      </c>
      <c r="Z20" s="630">
        <f>IF(Y20="","",IF(Y20&gt;=260,"○","×"))</f>
      </c>
      <c r="AA20" s="250">
        <f>IF('基本事項記入ｼｰﾄ'!$C$24="A",IF('様15A'!BX34="","",'様15A'!BX34),IF('様15B'!AA34="","",'様15B'!AA34))</f>
      </c>
      <c r="AB20" s="630">
        <f>IF(AA20="","",IF(AA20&gt;=260,"○","×"))</f>
      </c>
      <c r="AC20" s="250">
        <f>IF('基本事項記入ｼｰﾄ'!$C$24="A",IF('様15A'!CP34="","",'様15A'!CP34),IF('様15B'!AF34="","",'様15B'!AF34))</f>
      </c>
      <c r="AD20" s="630">
        <f>IF(AC20="","",IF(AC20&gt;=260,"○","×"))</f>
      </c>
      <c r="AE20" s="250">
        <f>IF('基本事項記入ｼｰﾄ'!$C$24="A",IF('様15A'!DH34="","",'様15A'!DH34),IF('様15B'!AN34="","",'様15B'!AN34))</f>
      </c>
      <c r="AF20" s="630">
        <f>IF(AE20="","",IF(AE20&gt;=260,"○","×"))</f>
      </c>
      <c r="AG20" s="250">
        <f>IF('基本事項記入ｼｰﾄ'!$C$24="A",IF('様15A'!DZ34="","",'様15A'!DZ34),IF('様15B'!AS34="","",'様15B'!AS34))</f>
      </c>
      <c r="AH20" s="630">
        <f>IF(AG20="","",IF(AG20&gt;=260,"○","×"))</f>
      </c>
      <c r="AI20" s="250">
        <f>IF('基本事項記入ｼｰﾄ'!$C$24="A",IF('様15A'!ER34="","",'様15A'!ER34),IF('様15B'!AX34="","",'様15B'!AX34))</f>
      </c>
      <c r="AJ20" s="630">
        <f>IF(AI20="","",IF(AI20&gt;=260,"○","×"))</f>
      </c>
      <c r="AK20" s="250">
        <f>IF('基本事項記入ｼｰﾄ'!$C$24="A",IF('様15A'!FJ34="","",'様15A'!FJ34),IF('様15B'!BF34="","",'様15B'!BF34))</f>
      </c>
      <c r="AL20" s="630">
        <f>IF(AK20="","",IF(AK20&gt;=260,"○","×"))</f>
      </c>
      <c r="AM20" s="250">
        <f>IF('基本事項記入ｼｰﾄ'!$C$24="A",IF('様15A'!GB34="","",'様15A'!GB34),IF('様15B'!BK34="","",'様15B'!BK34))</f>
      </c>
      <c r="AN20" s="630">
        <f>IF(AM20="","",IF(AM20&gt;=260,"○","×"))</f>
      </c>
      <c r="AO20" s="250">
        <f>IF('基本事項記入ｼｰﾄ'!$C$24="A",IF('様15A'!GT34="","",'様15A'!GT34),IF('様15B'!BP34="","",'様15B'!BP34))</f>
      </c>
      <c r="AP20" s="630">
        <f>IF(AO20="","",IF(AO20&gt;=260,"○","×"))</f>
      </c>
      <c r="AQ20" s="250">
        <f>IF('基本事項記入ｼｰﾄ'!$C$24="A",IF('様15A'!HL34="","",'様15A'!HL34),IF('様15B'!BX34="","",'様15B'!BX34))</f>
      </c>
      <c r="AR20" s="630">
        <f>IF(AQ20="","",IF(AQ20&gt;=260,"○","×"))</f>
      </c>
      <c r="AS20" s="250">
        <f>IF('基本事項記入ｼｰﾄ'!$C$24="A",IF('様15A'!ID34="","",'様15A'!ID34),IF('様15B'!CC34="","",'様15B'!CC34))</f>
      </c>
      <c r="AT20" s="632">
        <f>IF(AS20="","",IF(AS20&gt;=260,"○","×"))</f>
      </c>
      <c r="AY20" t="s">
        <v>1100</v>
      </c>
      <c r="AZ20" s="23" t="s">
        <v>811</v>
      </c>
      <c r="BA20" s="5"/>
    </row>
    <row r="21" spans="1:53" ht="12" customHeight="1">
      <c r="A21" s="752"/>
      <c r="B21" s="910"/>
      <c r="C21" s="884"/>
      <c r="D21" s="907" t="s">
        <v>940</v>
      </c>
      <c r="E21" s="908"/>
      <c r="F21" s="909"/>
      <c r="G21" s="74"/>
      <c r="H21" s="907" t="s">
        <v>940</v>
      </c>
      <c r="I21" s="908"/>
      <c r="J21" s="909"/>
      <c r="K21" s="74"/>
      <c r="L21" s="907" t="s">
        <v>940</v>
      </c>
      <c r="M21" s="908"/>
      <c r="N21" s="909"/>
      <c r="O21" s="78"/>
      <c r="Q21" s="752"/>
      <c r="R21" s="28"/>
      <c r="S21" s="85" t="s">
        <v>721</v>
      </c>
      <c r="T21" s="633"/>
      <c r="U21" s="85" t="s">
        <v>721</v>
      </c>
      <c r="V21" s="633"/>
      <c r="W21" s="85" t="s">
        <v>721</v>
      </c>
      <c r="X21" s="633"/>
      <c r="Y21" s="85" t="s">
        <v>721</v>
      </c>
      <c r="Z21" s="633"/>
      <c r="AA21" s="85" t="s">
        <v>721</v>
      </c>
      <c r="AB21" s="633"/>
      <c r="AC21" s="85" t="s">
        <v>721</v>
      </c>
      <c r="AD21" s="633"/>
      <c r="AE21" s="85" t="s">
        <v>721</v>
      </c>
      <c r="AF21" s="633"/>
      <c r="AG21" s="85" t="s">
        <v>721</v>
      </c>
      <c r="AH21" s="633"/>
      <c r="AI21" s="85" t="s">
        <v>721</v>
      </c>
      <c r="AJ21" s="633"/>
      <c r="AK21" s="85" t="s">
        <v>721</v>
      </c>
      <c r="AL21" s="633"/>
      <c r="AM21" s="85" t="s">
        <v>721</v>
      </c>
      <c r="AN21" s="633"/>
      <c r="AO21" s="85" t="s">
        <v>721</v>
      </c>
      <c r="AP21" s="633"/>
      <c r="AQ21" s="85" t="s">
        <v>721</v>
      </c>
      <c r="AR21" s="633"/>
      <c r="AS21" s="515" t="s">
        <v>721</v>
      </c>
      <c r="AT21" s="625"/>
      <c r="AY21" t="s">
        <v>1163</v>
      </c>
      <c r="AZ21" s="23" t="s">
        <v>811</v>
      </c>
      <c r="BA21" s="5"/>
    </row>
    <row r="22" spans="1:53" ht="24" customHeight="1">
      <c r="A22" s="752"/>
      <c r="B22" s="885" t="s">
        <v>717</v>
      </c>
      <c r="C22" s="882"/>
      <c r="D22" s="154">
        <f>IF('様12'!$H$7=40,IF('様12'!E16="","",'様12'!E16),"")</f>
      </c>
      <c r="E22" s="647" t="s">
        <v>807</v>
      </c>
      <c r="F22" s="155">
        <f>IF('様12'!$H$7=40,IF('様12'!G16="","",'様12'!G16),"")</f>
      </c>
      <c r="G22" s="156"/>
      <c r="H22" s="154">
        <f>IF('様12'!$H$7=60,IF('様12'!E16="","",'様12'!E16),IF('様12'!$N$7=60,'様12'!K16,""))</f>
      </c>
      <c r="I22" s="647" t="s">
        <v>807</v>
      </c>
      <c r="J22" s="155">
        <f>IF('様12'!$H$7=60,IF('様12'!G16="","",'様12'!G16),IF('様12'!$N$7=60,'様12'!M16,""))</f>
      </c>
      <c r="K22" s="156"/>
      <c r="L22" s="154">
        <f>IF('様12'!$H$7=80,IF('様12'!E16="","",'様12'!E16),IF('様12'!$N$7=80,'様12'!K16,""))</f>
      </c>
      <c r="M22" s="647" t="s">
        <v>807</v>
      </c>
      <c r="N22" s="155">
        <f>IF('様12'!$H$7=80,IF('様12'!G16="","",'様12'!G16),IF('様12'!$N$7=80,'様12'!M16,""))</f>
      </c>
      <c r="O22" s="151"/>
      <c r="Q22" s="752"/>
      <c r="R22" s="869" t="s">
        <v>436</v>
      </c>
      <c r="S22" s="250">
        <f>IF('基本事項記入ｼｰﾄ'!$C$24="A",IF('様15A'!D35="","",'様15A'!D35),IF('様15B'!D35="","",'様15B'!D35))</f>
      </c>
      <c r="T22" s="630">
        <f>IF(S22="","",IF(S22&lt;=0.6,"○","×"))</f>
      </c>
      <c r="U22" s="250">
        <f>IF('基本事項記入ｼｰﾄ'!$C$24="A",IF('様15A'!V35="","",'様15A'!V35),IF('様15B'!I35="","",'様15B'!I35))</f>
      </c>
      <c r="V22" s="630">
        <f>IF(U22="","",IF(U22&lt;=0.6,"○","×"))</f>
      </c>
      <c r="W22" s="250">
        <f>IF('基本事項記入ｼｰﾄ'!$C$24="A",IF('様15A'!AN35="","",'様15A'!AN35),IF('様15B'!N35="","",'様15B'!N35))</f>
      </c>
      <c r="X22" s="630">
        <f>IF(W22="","",IF(W22&lt;=0.6,"○","×"))</f>
      </c>
      <c r="Y22" s="250">
        <f>IF('基本事項記入ｼｰﾄ'!$C$24="A",IF('様15A'!BF35="","",'様15A'!BF35),IF('様15B'!V35="","",'様15B'!V35))</f>
      </c>
      <c r="Z22" s="630">
        <f>IF(Y22="","",IF(Y22&lt;=0.6,"○","×"))</f>
      </c>
      <c r="AA22" s="250">
        <f>IF('基本事項記入ｼｰﾄ'!$C$24="A",IF('様15A'!BX35="","",'様15A'!BX35),IF('様15B'!AA35="","",'様15B'!AA35))</f>
      </c>
      <c r="AB22" s="630">
        <f>IF(AA22="","",IF(AA22&lt;=0.6,"○","×"))</f>
      </c>
      <c r="AC22" s="250">
        <f>IF('基本事項記入ｼｰﾄ'!$C$24="A",IF('様15A'!CP35="","",'様15A'!CP35),IF('様15B'!AF35="","",'様15B'!AF35))</f>
      </c>
      <c r="AD22" s="630">
        <f>IF(AC22="","",IF(AC22&lt;=0.6,"○","×"))</f>
      </c>
      <c r="AE22" s="250">
        <f>IF('基本事項記入ｼｰﾄ'!$C$24="A",IF('様15A'!DH35="","",'様15A'!DH35),IF('様15B'!AN35="","",'様15B'!AN35))</f>
      </c>
      <c r="AF22" s="630">
        <f>IF(AE22="","",IF(AE22&lt;=0.6,"○","×"))</f>
      </c>
      <c r="AG22" s="250">
        <f>IF('基本事項記入ｼｰﾄ'!$C$24="A",IF('様15A'!DZ35="","",'様15A'!DZ35),IF('様15B'!AS35="","",'様15B'!AS35))</f>
      </c>
      <c r="AH22" s="630">
        <f>IF(AG22="","",IF(AG22&lt;=0.6,"○","×"))</f>
      </c>
      <c r="AI22" s="250">
        <f>IF('基本事項記入ｼｰﾄ'!$C$24="A",IF('様15A'!ER35="","",'様15A'!ER35),IF('様15B'!AX35="","",'様15B'!AX35))</f>
      </c>
      <c r="AJ22" s="630">
        <f>IF(AI22="","",IF(AI22&lt;=0.6,"○","×"))</f>
      </c>
      <c r="AK22" s="250">
        <f>IF('基本事項記入ｼｰﾄ'!$C$24="A",IF('様15A'!FJ35="","",'様15A'!FJ35),IF('様15B'!BF35="","",'様15B'!BF35))</f>
      </c>
      <c r="AL22" s="630">
        <f>IF(AK22="","",IF(AK22&lt;=0.6,"○","×"))</f>
      </c>
      <c r="AM22" s="250">
        <f>IF('基本事項記入ｼｰﾄ'!$C$24="A",IF('様15A'!GB35="","",'様15A'!GB35),IF('様15B'!BK35="","",'様15B'!BK35))</f>
      </c>
      <c r="AN22" s="630">
        <f>IF(AM22="","",IF(AM22&lt;=0.6,"○","×"))</f>
      </c>
      <c r="AO22" s="250">
        <f>IF('基本事項記入ｼｰﾄ'!$C$24="A",IF('様15A'!GT35="","",'様15A'!GT35),IF('様15B'!BP35="","",'様15B'!BP35))</f>
      </c>
      <c r="AP22" s="630">
        <f>IF(AO22="","",IF(AO22&lt;=0.6,"○","×"))</f>
      </c>
      <c r="AQ22" s="250">
        <f>IF('基本事項記入ｼｰﾄ'!$C$24="A",IF('様15A'!HL35="","",'様15A'!HL35),IF('様15B'!BX35="","",'様15B'!BX35))</f>
      </c>
      <c r="AR22" s="630">
        <f>IF(AQ22="","",IF(AQ22&lt;=0.6,"○","×"))</f>
      </c>
      <c r="AS22" s="250">
        <f>IF('基本事項記入ｼｰﾄ'!$C$24="A",IF('様15A'!ID35="","",'様15A'!ID35),IF('様15B'!CC35="","",'様15B'!CC35))</f>
      </c>
      <c r="AT22" s="632">
        <f>IF(AS22="","",IF(AS22&lt;=0.6,"○","×"))</f>
      </c>
      <c r="AZ22" s="23"/>
      <c r="BA22" s="5"/>
    </row>
    <row r="23" spans="1:53" ht="12" customHeight="1">
      <c r="A23" s="752"/>
      <c r="B23" s="910"/>
      <c r="C23" s="884"/>
      <c r="D23" s="70"/>
      <c r="E23" s="616"/>
      <c r="F23" s="76"/>
      <c r="G23" s="74"/>
      <c r="H23" s="70"/>
      <c r="I23" s="616"/>
      <c r="J23" s="76"/>
      <c r="K23" s="74"/>
      <c r="L23" s="70"/>
      <c r="M23" s="616"/>
      <c r="N23" s="76"/>
      <c r="O23" s="27"/>
      <c r="Q23" s="752"/>
      <c r="R23" s="870"/>
      <c r="S23" s="85" t="s">
        <v>438</v>
      </c>
      <c r="T23" s="633"/>
      <c r="U23" s="85" t="s">
        <v>438</v>
      </c>
      <c r="V23" s="633"/>
      <c r="W23" s="85" t="s">
        <v>438</v>
      </c>
      <c r="X23" s="633"/>
      <c r="Y23" s="85" t="s">
        <v>438</v>
      </c>
      <c r="Z23" s="633"/>
      <c r="AA23" s="85" t="s">
        <v>438</v>
      </c>
      <c r="AB23" s="633"/>
      <c r="AC23" s="85" t="s">
        <v>438</v>
      </c>
      <c r="AD23" s="633"/>
      <c r="AE23" s="85" t="s">
        <v>438</v>
      </c>
      <c r="AF23" s="633"/>
      <c r="AG23" s="85" t="s">
        <v>438</v>
      </c>
      <c r="AH23" s="633"/>
      <c r="AI23" s="85" t="s">
        <v>438</v>
      </c>
      <c r="AJ23" s="633"/>
      <c r="AK23" s="85" t="s">
        <v>438</v>
      </c>
      <c r="AL23" s="633"/>
      <c r="AM23" s="85" t="s">
        <v>438</v>
      </c>
      <c r="AN23" s="633"/>
      <c r="AO23" s="85" t="s">
        <v>438</v>
      </c>
      <c r="AP23" s="633"/>
      <c r="AQ23" s="85" t="s">
        <v>438</v>
      </c>
      <c r="AR23" s="633"/>
      <c r="AS23" s="515" t="s">
        <v>438</v>
      </c>
      <c r="AT23" s="625"/>
      <c r="AY23" t="s">
        <v>1168</v>
      </c>
      <c r="AZ23" s="23" t="s">
        <v>936</v>
      </c>
      <c r="BA23" s="5"/>
    </row>
    <row r="24" spans="1:53" ht="24" customHeight="1">
      <c r="A24" s="752"/>
      <c r="B24" s="885" t="s">
        <v>718</v>
      </c>
      <c r="C24" s="882"/>
      <c r="D24" s="154">
        <f>IF('様12'!$H$7=40,IF('様12'!E17="","",'様12'!E17),"")</f>
      </c>
      <c r="E24" s="647" t="s">
        <v>807</v>
      </c>
      <c r="F24" s="155"/>
      <c r="G24" s="156"/>
      <c r="H24" s="154">
        <f>IF('様12'!$H$7=60,IF('様12'!E17="","",'様12'!E17),IF('様12'!$N$7=60,'様12'!K17,""))</f>
      </c>
      <c r="I24" s="647" t="s">
        <v>807</v>
      </c>
      <c r="J24" s="155">
        <f>IF('様12'!$H$7=60,IF('様12'!G17="","",'様12'!G17),IF('様12'!$N$7=60,'様12'!M17,""))</f>
      </c>
      <c r="K24" s="274"/>
      <c r="L24" s="154">
        <f>IF('様12'!$H$7=80,IF('様12'!E17="","",'様12'!E17),IF('様12'!$N$7=80,'様12'!K17,""))</f>
      </c>
      <c r="M24" s="647" t="s">
        <v>807</v>
      </c>
      <c r="N24" s="155">
        <f>IF('様12'!$H$7=80,IF('様12'!G16="","",'様12'!G16),IF('様12'!$N$7=80,'様12'!M16,""))</f>
      </c>
      <c r="O24" s="272"/>
      <c r="Q24" s="752"/>
      <c r="R24" s="869" t="s">
        <v>435</v>
      </c>
      <c r="S24" s="250">
        <f>IF('基本事項記入ｼｰﾄ'!$C$24="A",IF('様15A'!D36="","",'様15A'!D36),IF('様15B'!D36="","",'様15B'!D36))</f>
      </c>
      <c r="T24" s="630">
        <f>IF(S24="","",IF(S24&gt;=55,"○","×"))</f>
      </c>
      <c r="U24" s="250">
        <f>IF('基本事項記入ｼｰﾄ'!$C$24="A",IF('様15A'!V36="","",'様15A'!V36),IF('様15B'!I36="","",'様15B'!I36))</f>
      </c>
      <c r="V24" s="630">
        <f>IF(U24="","",IF(U24&gt;=55,"○","×"))</f>
      </c>
      <c r="W24" s="250">
        <f>IF('基本事項記入ｼｰﾄ'!$C$24="A",IF('様15A'!AN36="","",'様15A'!AN36),IF('様15B'!N36="","",'様15B'!N36))</f>
      </c>
      <c r="X24" s="630">
        <f>IF(W24="","",IF(W24&gt;=55,"○","×"))</f>
      </c>
      <c r="Y24" s="250">
        <f>IF('基本事項記入ｼｰﾄ'!$C$24="A",IF('様15A'!BF36="","",'様15A'!BF36),IF('様15B'!V36="","",'様15B'!V36))</f>
      </c>
      <c r="Z24" s="630">
        <f>IF(Y24="","",IF(Y24&gt;=55,"○","×"))</f>
      </c>
      <c r="AA24" s="250">
        <f>IF('基本事項記入ｼｰﾄ'!$C$24="A",IF('様15A'!BX36="","",'様15A'!BX36),IF('様15B'!AA36="","",'様15B'!AA36))</f>
      </c>
      <c r="AB24" s="630">
        <f>IF(AA24="","",IF(AA24&gt;=55,"○","×"))</f>
      </c>
      <c r="AC24" s="250">
        <f>IF('基本事項記入ｼｰﾄ'!$C$24="A",IF('様15A'!CP36="","",'様15A'!CP36),IF('様15B'!AF36="","",'様15B'!AF36))</f>
      </c>
      <c r="AD24" s="630">
        <f>IF(AC24="","",IF(AC24&gt;=55,"○","×"))</f>
      </c>
      <c r="AE24" s="250">
        <f>IF('基本事項記入ｼｰﾄ'!$C$24="A",IF('様15A'!DH36="","",'様15A'!DH36),IF('様15B'!AN36="","",'様15B'!AN36))</f>
      </c>
      <c r="AF24" s="630">
        <f>IF(AE24="","",IF(AE24&gt;=55,"○","×"))</f>
      </c>
      <c r="AG24" s="250">
        <f>IF('基本事項記入ｼｰﾄ'!$C$24="A",IF('様15A'!DZ36="","",'様15A'!DZ36),IF('様15B'!AS36="","",'様15B'!AS36))</f>
      </c>
      <c r="AH24" s="630">
        <f>IF(AG24="","",IF(AG24&gt;=55,"○","×"))</f>
      </c>
      <c r="AI24" s="250">
        <f>IF('基本事項記入ｼｰﾄ'!$C$24="A",IF('様15A'!ER36="","",'様15A'!ER36),IF('様15B'!AX36="","",'様15B'!AX36))</f>
      </c>
      <c r="AJ24" s="630">
        <f>IF(AI24="","",IF(AI24&gt;=55,"○","×"))</f>
      </c>
      <c r="AK24" s="250">
        <f>IF('基本事項記入ｼｰﾄ'!$C$24="A",IF('様15A'!FJ36="","",'様15A'!FJ36),IF('様15B'!BF36="","",'様15B'!BF36))</f>
      </c>
      <c r="AL24" s="630">
        <f>IF(AK24="","",IF(AK24&gt;=55,"○","×"))</f>
      </c>
      <c r="AM24" s="250">
        <f>IF('基本事項記入ｼｰﾄ'!$C$24="A",IF('様15A'!GB36="","",'様15A'!GB36),IF('様15B'!BK36="","",'様15B'!BK36))</f>
      </c>
      <c r="AN24" s="630">
        <f>IF(AM24="","",IF(AM24&gt;=55,"○","×"))</f>
      </c>
      <c r="AO24" s="250">
        <f>IF('基本事項記入ｼｰﾄ'!$C$24="A",IF('様15A'!GT36="","",'様15A'!GT36),IF('様15B'!BP36="","",'様15B'!BP36))</f>
      </c>
      <c r="AP24" s="630">
        <f>IF(AO24="","",IF(AO24&gt;=55,"○","×"))</f>
      </c>
      <c r="AQ24" s="250">
        <f>IF('基本事項記入ｼｰﾄ'!$C$24="A",IF('様15A'!HL36="","",'様15A'!HL36),IF('様15B'!BX36="","",'様15B'!BX36))</f>
      </c>
      <c r="AR24" s="630">
        <f>IF(AQ24="","",IF(AQ24&gt;=55,"○","×"))</f>
      </c>
      <c r="AS24" s="250">
        <f>IF('基本事項記入ｼｰﾄ'!$C$24="A",IF('様15A'!ID36="","",'様15A'!ID36),IF('様15B'!CC36="","",'様15B'!CC36))</f>
      </c>
      <c r="AT24" s="632">
        <f>IF(AS24="","",IF(AS24&gt;=55,"○","×"))</f>
      </c>
      <c r="AY24" t="s">
        <v>1169</v>
      </c>
      <c r="AZ24" s="23" t="s">
        <v>808</v>
      </c>
      <c r="BA24" s="5"/>
    </row>
    <row r="25" spans="1:53" ht="12" customHeight="1" thickBot="1">
      <c r="A25" s="752"/>
      <c r="B25" s="887"/>
      <c r="C25" s="941"/>
      <c r="D25" s="82"/>
      <c r="E25" s="83"/>
      <c r="F25" s="273"/>
      <c r="G25" s="80"/>
      <c r="H25" s="82"/>
      <c r="I25" s="83"/>
      <c r="J25" s="273"/>
      <c r="K25" s="80"/>
      <c r="L25" s="83"/>
      <c r="M25" s="83"/>
      <c r="N25" s="273"/>
      <c r="O25" s="77"/>
      <c r="Q25" s="752"/>
      <c r="R25" s="870"/>
      <c r="S25" s="85" t="s">
        <v>439</v>
      </c>
      <c r="T25" s="633"/>
      <c r="U25" s="85" t="s">
        <v>439</v>
      </c>
      <c r="V25" s="633"/>
      <c r="W25" s="85" t="s">
        <v>439</v>
      </c>
      <c r="X25" s="633"/>
      <c r="Y25" s="85" t="s">
        <v>439</v>
      </c>
      <c r="Z25" s="633"/>
      <c r="AA25" s="85" t="s">
        <v>439</v>
      </c>
      <c r="AB25" s="633"/>
      <c r="AC25" s="85" t="s">
        <v>439</v>
      </c>
      <c r="AD25" s="633"/>
      <c r="AE25" s="85" t="s">
        <v>439</v>
      </c>
      <c r="AF25" s="633"/>
      <c r="AG25" s="85" t="s">
        <v>439</v>
      </c>
      <c r="AH25" s="633"/>
      <c r="AI25" s="85" t="s">
        <v>439</v>
      </c>
      <c r="AJ25" s="633"/>
      <c r="AK25" s="85" t="s">
        <v>439</v>
      </c>
      <c r="AL25" s="633"/>
      <c r="AM25" s="85" t="s">
        <v>439</v>
      </c>
      <c r="AN25" s="633"/>
      <c r="AO25" s="85" t="s">
        <v>439</v>
      </c>
      <c r="AP25" s="633"/>
      <c r="AQ25" s="85" t="s">
        <v>439</v>
      </c>
      <c r="AR25" s="633"/>
      <c r="AS25" s="515" t="s">
        <v>439</v>
      </c>
      <c r="AT25" s="625"/>
      <c r="AY25" t="s">
        <v>1170</v>
      </c>
      <c r="AZ25" s="23" t="s">
        <v>808</v>
      </c>
      <c r="BA25" s="5"/>
    </row>
    <row r="26" spans="1:53" ht="24" customHeight="1" thickTop="1">
      <c r="A26" s="752"/>
      <c r="B26" s="890" t="s">
        <v>743</v>
      </c>
      <c r="C26" s="891"/>
      <c r="D26" s="830">
        <f>IF(D4="","",IF(COUNTIF(G4:G25,"×")=0,"ＯＫ","OUT"))</f>
      </c>
      <c r="E26" s="830"/>
      <c r="F26" s="830"/>
      <c r="G26" s="830"/>
      <c r="H26" s="830">
        <f>IF(H4="","",IF(COUNTIF(K4:K25,"×")=0,"ＯＫ","OUT"))</f>
      </c>
      <c r="I26" s="830"/>
      <c r="J26" s="830"/>
      <c r="K26" s="830"/>
      <c r="L26" s="851">
        <f>IF(L4="","",IF(COUNTIF(O4:O25,"×")=0,"ＯＫ","OUT"))</f>
      </c>
      <c r="M26" s="851"/>
      <c r="N26" s="851"/>
      <c r="O26" s="936"/>
      <c r="Q26" s="752"/>
      <c r="R26" s="869" t="s">
        <v>434</v>
      </c>
      <c r="S26" s="250">
        <f>IF('基本事項記入ｼｰﾄ'!$C$24="A",IF('様15A'!D37="","",'様15A'!D37),IF('様15B'!D37="","",'様15B'!D37))</f>
      </c>
      <c r="T26" s="630">
        <f>IF(S26="","",IF(S26&lt;=110,"○","×"))</f>
      </c>
      <c r="U26" s="250">
        <f>IF('基本事項記入ｼｰﾄ'!$C$24="A",IF('様15A'!V37="","",'様15A'!V37),IF('様15B'!I37="","",'様15B'!I37))</f>
      </c>
      <c r="V26" s="630">
        <f>IF(U26="","",IF(U26&lt;=110,"○","×"))</f>
      </c>
      <c r="W26" s="250">
        <f>IF('基本事項記入ｼｰﾄ'!$C$24="A",IF('様15A'!AN37="","",'様15A'!AN37),IF('様15B'!N37="","",'様15B'!N37))</f>
      </c>
      <c r="X26" s="630">
        <f>IF(W26="","",IF(W26&lt;=110,"○","×"))</f>
      </c>
      <c r="Y26" s="250">
        <f>IF('基本事項記入ｼｰﾄ'!$C$24="A",IF('様15A'!BF37="","",'様15A'!BF37),IF('様15B'!V37="","",'様15B'!V37))</f>
      </c>
      <c r="Z26" s="630">
        <f>IF(Y26="","",IF(Y26&lt;=110,"○","×"))</f>
      </c>
      <c r="AA26" s="250">
        <f>IF('基本事項記入ｼｰﾄ'!$C$24="A",IF('様15A'!BX37="","",'様15A'!BX37),IF('様15B'!AA37="","",'様15B'!AA37))</f>
      </c>
      <c r="AB26" s="630">
        <f>IF(AA26="","",IF(AA26&lt;=110,"○","×"))</f>
      </c>
      <c r="AC26" s="250">
        <f>IF('基本事項記入ｼｰﾄ'!$C$24="A",IF('様15A'!CP37="","",'様15A'!CP37),IF('様15B'!AF37="","",'様15B'!AF37))</f>
      </c>
      <c r="AD26" s="630">
        <f>IF(AC26="","",IF(AC26&lt;=110,"○","×"))</f>
      </c>
      <c r="AE26" s="250">
        <f>IF('基本事項記入ｼｰﾄ'!$C$24="A",IF('様15A'!DH37="","",'様15A'!DH37),IF('様15B'!AN37="","",'様15B'!AN37))</f>
      </c>
      <c r="AF26" s="630">
        <f>IF(AE26="","",IF(AE26&lt;=110,"○","×"))</f>
      </c>
      <c r="AG26" s="250">
        <f>IF('基本事項記入ｼｰﾄ'!$C$24="A",IF('様15A'!DZ37="","",'様15A'!DZ37),IF('様15B'!AS37="","",'様15B'!AS37))</f>
      </c>
      <c r="AH26" s="630">
        <f>IF(AG26="","",IF(AG26&lt;=110,"○","×"))</f>
      </c>
      <c r="AI26" s="250">
        <f>IF('基本事項記入ｼｰﾄ'!$C$24="A",IF('様15A'!ER37="","",'様15A'!ER37),IF('様15B'!AX37="","",'様15B'!AX37))</f>
      </c>
      <c r="AJ26" s="630">
        <f>IF(AI26="","",IF(AI26&lt;=110,"○","×"))</f>
      </c>
      <c r="AK26" s="250">
        <f>IF('基本事項記入ｼｰﾄ'!$C$24="A",IF('様15A'!FJ37="","",'様15A'!FJ37),IF('様15B'!BF37="","",'様15B'!BF37))</f>
      </c>
      <c r="AL26" s="630">
        <f>IF(AK26="","",IF(AK26&lt;=110,"○","×"))</f>
      </c>
      <c r="AM26" s="250">
        <f>IF('基本事項記入ｼｰﾄ'!$C$24="A",IF('様15A'!GB37="","",'様15A'!GB37),IF('様15B'!BK37="","",'様15B'!BK37))</f>
      </c>
      <c r="AN26" s="630">
        <f>IF(AM26="","",IF(AM26&lt;=110,"○","×"))</f>
      </c>
      <c r="AO26" s="250">
        <f>IF('基本事項記入ｼｰﾄ'!$C$24="A",IF('様15A'!GT37="","",'様15A'!GT37),IF('様15B'!BP37="","",'様15B'!BP37))</f>
      </c>
      <c r="AP26" s="630">
        <f>IF(AO26="","",IF(AO26&lt;=110,"○","×"))</f>
      </c>
      <c r="AQ26" s="250">
        <f>IF('基本事項記入ｼｰﾄ'!$C$24="A",IF('様15A'!HL37="","",'様15A'!HL37),IF('様15B'!BX37="","",'様15B'!BX37))</f>
      </c>
      <c r="AR26" s="630">
        <f>IF(AQ26="","",IF(AQ26&lt;=110,"○","×"))</f>
      </c>
      <c r="AS26" s="250">
        <f>IF('基本事項記入ｼｰﾄ'!$C$24="A",IF('様15A'!ID37="","",'様15A'!ID37),IF('様15B'!CC37="","",'様15B'!CC37))</f>
      </c>
      <c r="AT26" s="632">
        <f>IF(AS26="","",IF(AS26&lt;=110,"○","×"))</f>
      </c>
      <c r="AY26" t="s">
        <v>192</v>
      </c>
      <c r="AZ26" s="23" t="s">
        <v>684</v>
      </c>
      <c r="BA26" s="5"/>
    </row>
    <row r="27" spans="1:53" ht="12" customHeight="1" thickBot="1">
      <c r="A27" s="889"/>
      <c r="B27" s="892"/>
      <c r="C27" s="893"/>
      <c r="D27" s="832"/>
      <c r="E27" s="832"/>
      <c r="F27" s="832"/>
      <c r="G27" s="832"/>
      <c r="H27" s="832"/>
      <c r="I27" s="832"/>
      <c r="J27" s="832"/>
      <c r="K27" s="832"/>
      <c r="L27" s="852"/>
      <c r="M27" s="852"/>
      <c r="N27" s="852"/>
      <c r="O27" s="937"/>
      <c r="Q27" s="752"/>
      <c r="R27" s="870"/>
      <c r="S27" s="85" t="s">
        <v>440</v>
      </c>
      <c r="T27" s="633"/>
      <c r="U27" s="85" t="s">
        <v>440</v>
      </c>
      <c r="V27" s="633"/>
      <c r="W27" s="85" t="s">
        <v>440</v>
      </c>
      <c r="X27" s="633"/>
      <c r="Y27" s="85" t="s">
        <v>440</v>
      </c>
      <c r="Z27" s="633"/>
      <c r="AA27" s="85" t="s">
        <v>440</v>
      </c>
      <c r="AB27" s="633"/>
      <c r="AC27" s="85" t="s">
        <v>440</v>
      </c>
      <c r="AD27" s="633"/>
      <c r="AE27" s="85" t="s">
        <v>440</v>
      </c>
      <c r="AF27" s="633"/>
      <c r="AG27" s="85" t="s">
        <v>440</v>
      </c>
      <c r="AH27" s="633"/>
      <c r="AI27" s="85" t="s">
        <v>440</v>
      </c>
      <c r="AJ27" s="633"/>
      <c r="AK27" s="85" t="s">
        <v>440</v>
      </c>
      <c r="AL27" s="633"/>
      <c r="AM27" s="85" t="s">
        <v>440</v>
      </c>
      <c r="AN27" s="633"/>
      <c r="AO27" s="85" t="s">
        <v>440</v>
      </c>
      <c r="AP27" s="633"/>
      <c r="AQ27" s="85" t="s">
        <v>440</v>
      </c>
      <c r="AR27" s="633"/>
      <c r="AS27" s="515" t="s">
        <v>440</v>
      </c>
      <c r="AT27" s="625"/>
      <c r="AY27" t="s">
        <v>193</v>
      </c>
      <c r="AZ27" s="23" t="s">
        <v>684</v>
      </c>
      <c r="BA27" s="5"/>
    </row>
    <row r="28" spans="1:53" ht="24" customHeight="1" thickTop="1">
      <c r="A28" s="248"/>
      <c r="B28" s="23"/>
      <c r="C28" s="23"/>
      <c r="D28" s="247"/>
      <c r="E28" s="247"/>
      <c r="F28" s="247"/>
      <c r="G28" s="247"/>
      <c r="H28" s="247"/>
      <c r="I28" s="247"/>
      <c r="J28" s="247"/>
      <c r="K28" s="247"/>
      <c r="L28" s="247"/>
      <c r="M28" s="247"/>
      <c r="N28" s="247"/>
      <c r="O28" s="247"/>
      <c r="Q28" s="752"/>
      <c r="R28" s="249" t="s">
        <v>654</v>
      </c>
      <c r="S28" s="250">
        <f>IF('基本事項記入ｼｰﾄ'!$C$24="A",IF('様15A'!D38="","",'様15A'!D38),IF('様15B'!D38="","",'様15B'!D38))</f>
      </c>
      <c r="T28" s="634">
        <f>IF(S28="","",IF(S28&gt;=1,"○","×"))</f>
      </c>
      <c r="U28" s="250">
        <f>IF('基本事項記入ｼｰﾄ'!$C$24="A",IF('様15A'!V38="","",'様15A'!V38),IF('様15B'!I38="","",'様15B'!I38))</f>
      </c>
      <c r="V28" s="634">
        <f>IF(U28="","",IF(U28&gt;=1,"○","×"))</f>
      </c>
      <c r="W28" s="250">
        <f>IF('基本事項記入ｼｰﾄ'!$C$24="A",IF('様15A'!AN38="","",'様15A'!AN38),IF('様15B'!N38="","",'様15B'!N38))</f>
      </c>
      <c r="X28" s="634">
        <f>IF(W28="","",IF(W28&gt;=1,"○","×"))</f>
      </c>
      <c r="Y28" s="250">
        <f>IF('基本事項記入ｼｰﾄ'!$C$24="A",IF('様15A'!BF38="","",'様15A'!BF38),IF('様15B'!V38="","",'様15B'!V38))</f>
      </c>
      <c r="Z28" s="634">
        <f>IF(Y28="","",IF(Y28&gt;=1,"○","×"))</f>
      </c>
      <c r="AA28" s="250">
        <f>IF('基本事項記入ｼｰﾄ'!$C$24="A",IF('様15A'!BX38="","",'様15A'!BX38),IF('様15B'!AA38="","",'様15B'!AA38))</f>
      </c>
      <c r="AB28" s="634">
        <f>IF(AA28="","",IF(AA28&gt;=1,"○","×"))</f>
      </c>
      <c r="AC28" s="250">
        <f>IF('基本事項記入ｼｰﾄ'!$C$24="A",IF('様15A'!CP38="","",'様15A'!CP38),IF('様15B'!AF38="","",'様15B'!AF38))</f>
      </c>
      <c r="AD28" s="634">
        <f>IF(AC28="","",IF(AC28&gt;=1,"○","×"))</f>
      </c>
      <c r="AE28" s="250">
        <f>IF('基本事項記入ｼｰﾄ'!$C$24="A",IF('様15A'!DH38="","",'様15A'!DH38),IF('様15B'!AN38="","",'様15B'!AN38))</f>
      </c>
      <c r="AF28" s="634">
        <f>IF(AE28="","",IF(AE28&gt;=1,"○","×"))</f>
      </c>
      <c r="AG28" s="250">
        <f>IF('基本事項記入ｼｰﾄ'!$C$24="A",IF('様15A'!DZ38="","",'様15A'!DZ38),IF('様15B'!AS38="","",'様15B'!AS38))</f>
      </c>
      <c r="AH28" s="634">
        <f>IF(AG28="","",IF(AG28&gt;=1,"○","×"))</f>
      </c>
      <c r="AI28" s="250">
        <f>IF('基本事項記入ｼｰﾄ'!$C$24="A",IF('様15A'!ER38="","",'様15A'!ER38),IF('様15B'!AX38="","",'様15B'!AX38))</f>
      </c>
      <c r="AJ28" s="634">
        <f>IF(AI28="","",IF(AI28&gt;=1,"○","×"))</f>
      </c>
      <c r="AK28" s="250">
        <f>IF('基本事項記入ｼｰﾄ'!$C$24="A",IF('様15A'!FJ38="","",'様15A'!FJ38),IF('様15B'!BF38="","",'様15B'!BF38))</f>
      </c>
      <c r="AL28" s="634">
        <f>IF(AK28="","",IF(AK28&gt;=1,"○","×"))</f>
      </c>
      <c r="AM28" s="250">
        <f>IF('基本事項記入ｼｰﾄ'!$C$24="A",IF('様15A'!GB38="","",'様15A'!GB38),IF('様15B'!BK38="","",'様15B'!BK38))</f>
      </c>
      <c r="AN28" s="634">
        <f>IF(AM28="","",IF(AM28&gt;=1,"○","×"))</f>
      </c>
      <c r="AO28" s="250">
        <f>IF('基本事項記入ｼｰﾄ'!$C$24="A",IF('様15A'!GT38="","",'様15A'!GT38),IF('様15B'!BP38="","",'様15B'!BP38))</f>
      </c>
      <c r="AP28" s="634">
        <f>IF(AO28="","",IF(AO28&gt;=1,"○","×"))</f>
      </c>
      <c r="AQ28" s="250">
        <f>IF('基本事項記入ｼｰﾄ'!$C$24="A",IF('様15A'!HL38="","",'様15A'!HL38),IF('様15B'!BX38="","",'様15B'!BX38))</f>
      </c>
      <c r="AR28" s="634">
        <f>IF(AQ28="","",IF(AQ28&gt;=1,"○","×"))</f>
      </c>
      <c r="AS28" s="250">
        <f>IF('基本事項記入ｼｰﾄ'!$C$24="A",IF('様15A'!ID38="","",'様15A'!ID38),IF('様15B'!CC38="","",'様15B'!CC38))</f>
      </c>
      <c r="AT28" s="635">
        <f>IF(AS28="","",IF(AS28&gt;=1,"○","×"))</f>
      </c>
      <c r="AY28" t="s">
        <v>1171</v>
      </c>
      <c r="AZ28" s="23" t="s">
        <v>809</v>
      </c>
      <c r="BA28" s="5"/>
    </row>
    <row r="29" spans="3:53" ht="12" customHeight="1" thickBot="1">
      <c r="C29" s="25"/>
      <c r="O29" s="23"/>
      <c r="Q29" s="752"/>
      <c r="R29" s="84"/>
      <c r="S29" s="86" t="s">
        <v>722</v>
      </c>
      <c r="T29" s="636"/>
      <c r="U29" s="86" t="s">
        <v>722</v>
      </c>
      <c r="V29" s="636"/>
      <c r="W29" s="86" t="s">
        <v>722</v>
      </c>
      <c r="X29" s="636"/>
      <c r="Y29" s="86" t="s">
        <v>722</v>
      </c>
      <c r="Z29" s="636"/>
      <c r="AA29" s="86" t="s">
        <v>722</v>
      </c>
      <c r="AB29" s="636"/>
      <c r="AC29" s="86" t="s">
        <v>722</v>
      </c>
      <c r="AD29" s="636"/>
      <c r="AE29" s="86" t="s">
        <v>722</v>
      </c>
      <c r="AF29" s="636"/>
      <c r="AG29" s="86" t="s">
        <v>722</v>
      </c>
      <c r="AH29" s="636"/>
      <c r="AI29" s="86" t="s">
        <v>722</v>
      </c>
      <c r="AJ29" s="636"/>
      <c r="AK29" s="86" t="s">
        <v>722</v>
      </c>
      <c r="AL29" s="636"/>
      <c r="AM29" s="86" t="s">
        <v>722</v>
      </c>
      <c r="AN29" s="636"/>
      <c r="AO29" s="86" t="s">
        <v>722</v>
      </c>
      <c r="AP29" s="636"/>
      <c r="AQ29" s="86" t="s">
        <v>722</v>
      </c>
      <c r="AR29" s="636"/>
      <c r="AS29" s="516" t="s">
        <v>722</v>
      </c>
      <c r="AT29" s="637"/>
      <c r="AY29" t="s">
        <v>1172</v>
      </c>
      <c r="AZ29" s="23" t="s">
        <v>809</v>
      </c>
      <c r="BA29" s="5"/>
    </row>
    <row r="30" spans="1:53" ht="24" customHeight="1" thickTop="1">
      <c r="A30" s="894" t="s">
        <v>727</v>
      </c>
      <c r="B30" s="897" t="s">
        <v>719</v>
      </c>
      <c r="C30" s="898"/>
      <c r="D30" s="839" t="str">
        <f>'様12'!E18</f>
        <v>改質　　型・</v>
      </c>
      <c r="E30" s="911"/>
      <c r="F30" s="911"/>
      <c r="G30" s="912"/>
      <c r="H30" s="839" t="str">
        <f>'様12'!K18</f>
        <v>改質　　型・</v>
      </c>
      <c r="I30" s="911"/>
      <c r="J30" s="911"/>
      <c r="K30" s="912"/>
      <c r="O30" s="23"/>
      <c r="Q30" s="752"/>
      <c r="R30" s="871" t="s">
        <v>743</v>
      </c>
      <c r="S30" s="834">
        <f>IF(S12="","",IF(COUNTIF(T6:T29,"×")=0,"ＯＫ","OUT"))</f>
      </c>
      <c r="T30" s="835"/>
      <c r="U30" s="834">
        <f>IF(U12="","",IF(COUNTIF(V6:V29,"×")=0,"ＯＫ","OUT"))</f>
      </c>
      <c r="V30" s="835"/>
      <c r="W30" s="834">
        <f>IF(W12="","",IF(COUNTIF(X6:X29,"×")=0,"ＯＫ","OUT"))</f>
      </c>
      <c r="X30" s="835"/>
      <c r="Y30" s="834">
        <f>IF(Y12="","",IF(COUNTIF(Z6:Z29,"×")=0,"ＯＫ","OUT"))</f>
      </c>
      <c r="Z30" s="835"/>
      <c r="AA30" s="834">
        <f>IF(AA12="","",IF(COUNTIF(AB6:AB29,"×")=0,"ＯＫ","OUT"))</f>
      </c>
      <c r="AB30" s="835"/>
      <c r="AC30" s="834">
        <f>IF(AC12="","",IF(COUNTIF(AD6:AD29,"×")=0,"ＯＫ","OUT"))</f>
      </c>
      <c r="AD30" s="835"/>
      <c r="AE30" s="834">
        <f>IF(AE12="","",IF(COUNTIF(AF6:AF29,"×")=0,"ＯＫ","OUT"))</f>
      </c>
      <c r="AF30" s="835"/>
      <c r="AG30" s="834">
        <f>IF(AG12="","",IF(COUNTIF(AH6:AH29,"×")=0,"ＯＫ","OUT"))</f>
      </c>
      <c r="AH30" s="835"/>
      <c r="AI30" s="834">
        <f>IF(AI12="","",IF(COUNTIF(AJ6:AJ29,"×")=0,"ＯＫ","OUT"))</f>
      </c>
      <c r="AJ30" s="835"/>
      <c r="AK30" s="834">
        <f>IF(AK12="","",IF(COUNTIF(AL6:AL29,"×")=0,"ＯＫ","OUT"))</f>
      </c>
      <c r="AL30" s="835"/>
      <c r="AM30" s="834">
        <f>IF(AM12="","",IF(COUNTIF(AN6:AN29,"×")=0,"ＯＫ","OUT"))</f>
      </c>
      <c r="AN30" s="835"/>
      <c r="AO30" s="834">
        <f>IF(AO12="","",IF(COUNTIF(AP6:AP29,"×")=0,"ＯＫ","OUT"))</f>
      </c>
      <c r="AP30" s="835"/>
      <c r="AQ30" s="834">
        <f>IF(AQ12="","",IF(COUNTIF(AR6:AR29,"×")=0,"ＯＫ","OUT"))</f>
      </c>
      <c r="AR30" s="835"/>
      <c r="AS30" s="830">
        <f>IF(AS12="","",IF(COUNTIF(AT6:AT29,"×")=0,"ＯＫ","OUT"))</f>
      </c>
      <c r="AT30" s="831"/>
      <c r="AY30" t="s">
        <v>181</v>
      </c>
      <c r="AZ30" s="23" t="s">
        <v>813</v>
      </c>
      <c r="BA30" s="5"/>
    </row>
    <row r="31" spans="1:53" ht="12" customHeight="1" thickBot="1">
      <c r="A31" s="895"/>
      <c r="B31" s="899"/>
      <c r="C31" s="900"/>
      <c r="D31" s="841"/>
      <c r="E31" s="913"/>
      <c r="F31" s="913"/>
      <c r="G31" s="914"/>
      <c r="H31" s="841"/>
      <c r="I31" s="913"/>
      <c r="J31" s="913"/>
      <c r="K31" s="914"/>
      <c r="L31" s="23"/>
      <c r="M31" s="23"/>
      <c r="N31"/>
      <c r="O31"/>
      <c r="P31"/>
      <c r="Q31" s="889"/>
      <c r="R31" s="872"/>
      <c r="S31" s="836"/>
      <c r="T31" s="837"/>
      <c r="U31" s="836"/>
      <c r="V31" s="837"/>
      <c r="W31" s="836"/>
      <c r="X31" s="837"/>
      <c r="Y31" s="836"/>
      <c r="Z31" s="837"/>
      <c r="AA31" s="836"/>
      <c r="AB31" s="837"/>
      <c r="AC31" s="836"/>
      <c r="AD31" s="837"/>
      <c r="AE31" s="836"/>
      <c r="AF31" s="837"/>
      <c r="AG31" s="836"/>
      <c r="AH31" s="837"/>
      <c r="AI31" s="836"/>
      <c r="AJ31" s="837"/>
      <c r="AK31" s="836"/>
      <c r="AL31" s="837"/>
      <c r="AM31" s="836"/>
      <c r="AN31" s="837"/>
      <c r="AO31" s="836"/>
      <c r="AP31" s="837"/>
      <c r="AQ31" s="836"/>
      <c r="AR31" s="837"/>
      <c r="AS31" s="832"/>
      <c r="AT31" s="833"/>
      <c r="AV31" s="69"/>
      <c r="AW31" s="5"/>
      <c r="AY31" t="s">
        <v>182</v>
      </c>
      <c r="AZ31" s="23" t="s">
        <v>813</v>
      </c>
      <c r="BA31" s="5"/>
    </row>
    <row r="32" spans="1:53" ht="24" customHeight="1" thickTop="1">
      <c r="A32" s="895"/>
      <c r="B32" s="915" t="s">
        <v>753</v>
      </c>
      <c r="C32" s="917" t="s">
        <v>723</v>
      </c>
      <c r="D32" s="942">
        <f>IF('様12'!E20="","",'様12'!E20)</f>
      </c>
      <c r="E32" s="943"/>
      <c r="F32" s="944"/>
      <c r="G32" s="643"/>
      <c r="H32" s="942">
        <f>IF('様12'!K20="","",'様12'!K20)</f>
      </c>
      <c r="I32" s="943"/>
      <c r="J32" s="944"/>
      <c r="K32" s="643"/>
      <c r="L32" s="23"/>
      <c r="M32" s="23"/>
      <c r="N32"/>
      <c r="O32"/>
      <c r="P32"/>
      <c r="Q32"/>
      <c r="AV32" s="5"/>
      <c r="AW32" s="5"/>
      <c r="AY32" t="s">
        <v>183</v>
      </c>
      <c r="AZ32" s="23" t="s">
        <v>810</v>
      </c>
      <c r="BA32" s="5"/>
    </row>
    <row r="33" spans="1:53" ht="12" customHeight="1">
      <c r="A33" s="895"/>
      <c r="B33" s="916"/>
      <c r="C33" s="884"/>
      <c r="D33" s="918"/>
      <c r="E33" s="919"/>
      <c r="F33" s="920"/>
      <c r="G33" s="644"/>
      <c r="H33" s="918"/>
      <c r="I33" s="919"/>
      <c r="J33" s="920"/>
      <c r="K33" s="644"/>
      <c r="L33" s="23"/>
      <c r="M33" s="23"/>
      <c r="N33"/>
      <c r="O33"/>
      <c r="P33"/>
      <c r="Q33"/>
      <c r="AV33" s="5"/>
      <c r="AW33" s="5"/>
      <c r="AY33" t="s">
        <v>184</v>
      </c>
      <c r="AZ33" s="23" t="s">
        <v>810</v>
      </c>
      <c r="BA33" s="5"/>
    </row>
    <row r="34" spans="1:53" ht="24" customHeight="1">
      <c r="A34" s="895"/>
      <c r="B34" s="881" t="s">
        <v>710</v>
      </c>
      <c r="C34" s="882"/>
      <c r="D34" s="904">
        <f>IF('様12'!E23="","",'様12'!E23)</f>
      </c>
      <c r="E34" s="905"/>
      <c r="F34" s="906"/>
      <c r="G34" s="632">
        <f>IF(D34="","",IF(40&lt;=D34,"○","×"))</f>
      </c>
      <c r="H34" s="904">
        <f>IF('様12'!K23="","",'様12'!K23)</f>
      </c>
      <c r="I34" s="905"/>
      <c r="J34" s="906"/>
      <c r="K34" s="632">
        <f>IF(H34="","",IF(40&lt;=H34,"○","×"))</f>
      </c>
      <c r="L34" s="23"/>
      <c r="M34" s="23"/>
      <c r="N34"/>
      <c r="O34"/>
      <c r="P34"/>
      <c r="Q34"/>
      <c r="AV34" s="69"/>
      <c r="AW34" s="5"/>
      <c r="AY34" t="s">
        <v>185</v>
      </c>
      <c r="AZ34" s="23" t="s">
        <v>814</v>
      </c>
      <c r="BA34" s="5"/>
    </row>
    <row r="35" spans="1:53" ht="12" customHeight="1" thickBot="1">
      <c r="A35" s="895"/>
      <c r="B35" s="883"/>
      <c r="C35" s="884"/>
      <c r="D35" s="901" t="s">
        <v>724</v>
      </c>
      <c r="E35" s="902"/>
      <c r="F35" s="903"/>
      <c r="G35" s="644"/>
      <c r="H35" s="901" t="s">
        <v>724</v>
      </c>
      <c r="I35" s="902"/>
      <c r="J35" s="903"/>
      <c r="K35" s="644"/>
      <c r="L35" s="23"/>
      <c r="M35" s="23"/>
      <c r="N35"/>
      <c r="O35"/>
      <c r="P35"/>
      <c r="Q35"/>
      <c r="AV35" s="69"/>
      <c r="AW35" s="5"/>
      <c r="AY35" t="s">
        <v>186</v>
      </c>
      <c r="AZ35" s="23" t="s">
        <v>814</v>
      </c>
      <c r="BA35" s="5"/>
    </row>
    <row r="36" spans="1:53" ht="24" customHeight="1" thickTop="1">
      <c r="A36" s="895"/>
      <c r="B36" s="881" t="s">
        <v>711</v>
      </c>
      <c r="C36" s="882"/>
      <c r="D36" s="904">
        <f>IF('様12'!E24="","",'様12'!E24)</f>
      </c>
      <c r="E36" s="905"/>
      <c r="F36" s="906"/>
      <c r="G36" s="632">
        <f>IF(D36="","",IF(AND(56&lt;=D36,D36&lt;=70),"○","×"))</f>
      </c>
      <c r="H36" s="904">
        <f>IF('様12'!K24="","",'様12'!K24)</f>
      </c>
      <c r="I36" s="905"/>
      <c r="J36" s="906"/>
      <c r="K36" s="632">
        <f>IF(H36="","",IF(AND(56&lt;=H36,H36&lt;=70),"○","×"))</f>
      </c>
      <c r="L36" s="23"/>
      <c r="M36" s="23"/>
      <c r="N36"/>
      <c r="O36"/>
      <c r="P36"/>
      <c r="Q36" s="964" t="s">
        <v>446</v>
      </c>
      <c r="R36" s="959" t="s">
        <v>441</v>
      </c>
      <c r="S36" s="945" t="s">
        <v>442</v>
      </c>
      <c r="T36" s="946"/>
      <c r="V36" s="973" t="s">
        <v>1114</v>
      </c>
      <c r="W36" s="875" t="s">
        <v>1106</v>
      </c>
      <c r="X36" s="876"/>
      <c r="Y36" s="877" t="s">
        <v>1107</v>
      </c>
      <c r="Z36" s="877"/>
      <c r="AA36" s="839" t="s">
        <v>1108</v>
      </c>
      <c r="AB36" s="879"/>
      <c r="AC36" s="838" t="s">
        <v>397</v>
      </c>
      <c r="AD36" s="839"/>
      <c r="AE36" s="838" t="s">
        <v>398</v>
      </c>
      <c r="AF36" s="981"/>
      <c r="AV36" s="5"/>
      <c r="AW36" s="5"/>
      <c r="AY36" t="s">
        <v>191</v>
      </c>
      <c r="AZ36" s="23" t="s">
        <v>812</v>
      </c>
      <c r="BA36" s="5"/>
    </row>
    <row r="37" spans="1:53" ht="12" customHeight="1">
      <c r="A37" s="895"/>
      <c r="B37" s="883"/>
      <c r="C37" s="884"/>
      <c r="D37" s="901" t="s">
        <v>1361</v>
      </c>
      <c r="E37" s="902"/>
      <c r="F37" s="903"/>
      <c r="G37" s="1800"/>
      <c r="H37" s="901" t="s">
        <v>1361</v>
      </c>
      <c r="I37" s="902"/>
      <c r="J37" s="903"/>
      <c r="K37" s="644"/>
      <c r="L37" s="23"/>
      <c r="M37" s="23"/>
      <c r="N37"/>
      <c r="O37"/>
      <c r="P37"/>
      <c r="Q37" s="965"/>
      <c r="R37" s="960"/>
      <c r="S37" s="947"/>
      <c r="T37" s="948"/>
      <c r="V37" s="974"/>
      <c r="W37" s="822"/>
      <c r="X37" s="823"/>
      <c r="Y37" s="878"/>
      <c r="Z37" s="878"/>
      <c r="AA37" s="841"/>
      <c r="AB37" s="880"/>
      <c r="AC37" s="840"/>
      <c r="AD37" s="841"/>
      <c r="AE37" s="840"/>
      <c r="AF37" s="982"/>
      <c r="AV37" s="5"/>
      <c r="AW37" s="5"/>
      <c r="AY37" t="s">
        <v>187</v>
      </c>
      <c r="AZ37" s="23" t="s">
        <v>815</v>
      </c>
      <c r="BA37" s="5"/>
    </row>
    <row r="38" spans="1:53" ht="24" customHeight="1">
      <c r="A38" s="895"/>
      <c r="B38" s="881" t="s">
        <v>712</v>
      </c>
      <c r="C38" s="882"/>
      <c r="D38" s="904">
        <f>IF('様12'!E26="","",'様12'!E26)</f>
      </c>
      <c r="E38" s="905"/>
      <c r="F38" s="906"/>
      <c r="G38" s="632">
        <f>IF(D38="","",IF(30&lt;=D38,"○","×"))</f>
      </c>
      <c r="H38" s="904">
        <f>IF('様12'!K26="","",'様12'!K26)</f>
      </c>
      <c r="I38" s="905"/>
      <c r="J38" s="906"/>
      <c r="K38" s="632">
        <f>IF(H38="","",IF(30&lt;=H38,"○","×"))</f>
      </c>
      <c r="L38" s="23"/>
      <c r="M38" s="23"/>
      <c r="N38"/>
      <c r="O38"/>
      <c r="P38"/>
      <c r="Q38" s="965"/>
      <c r="R38" s="239" t="s">
        <v>443</v>
      </c>
      <c r="S38" s="276">
        <f>IF('様15A'!D7="","",'様15A'!D7)</f>
      </c>
      <c r="T38" s="638">
        <f>IF(S38="","",IF(AND(80&lt;=S38,S38&lt;=1000),"○","×"))</f>
      </c>
      <c r="V38" s="974"/>
      <c r="W38" s="961" t="s">
        <v>1109</v>
      </c>
      <c r="X38" s="962"/>
      <c r="Y38" s="843">
        <f>'様11'!E30</f>
        <v>0</v>
      </c>
      <c r="Z38" s="967"/>
      <c r="AA38" s="843">
        <f>'様11'!H30</f>
        <v>0</v>
      </c>
      <c r="AB38" s="873"/>
      <c r="AC38" s="843">
        <f>'様11'!J30</f>
        <v>0</v>
      </c>
      <c r="AD38" s="845"/>
      <c r="AE38" s="843">
        <f>'様11'!K30</f>
        <v>0</v>
      </c>
      <c r="AF38" s="847"/>
      <c r="AV38" s="69"/>
      <c r="AW38" s="5"/>
      <c r="AY38" t="s">
        <v>188</v>
      </c>
      <c r="AZ38" s="23" t="s">
        <v>815</v>
      </c>
      <c r="BA38" s="5"/>
    </row>
    <row r="39" spans="1:53" ht="12" customHeight="1">
      <c r="A39" s="895"/>
      <c r="B39" s="883"/>
      <c r="C39" s="884"/>
      <c r="D39" s="901" t="s">
        <v>725</v>
      </c>
      <c r="E39" s="902"/>
      <c r="F39" s="903"/>
      <c r="G39" s="644"/>
      <c r="H39" s="901" t="s">
        <v>725</v>
      </c>
      <c r="I39" s="902"/>
      <c r="J39" s="903"/>
      <c r="K39" s="644"/>
      <c r="L39" s="23"/>
      <c r="M39" s="23"/>
      <c r="N39"/>
      <c r="O39"/>
      <c r="P39"/>
      <c r="Q39" s="965"/>
      <c r="R39" s="241"/>
      <c r="S39" s="270" t="s">
        <v>447</v>
      </c>
      <c r="T39" s="617"/>
      <c r="V39" s="974"/>
      <c r="W39" s="963"/>
      <c r="X39" s="868"/>
      <c r="Y39" s="844"/>
      <c r="Z39" s="968"/>
      <c r="AA39" s="844"/>
      <c r="AB39" s="874"/>
      <c r="AC39" s="844"/>
      <c r="AD39" s="846"/>
      <c r="AE39" s="844"/>
      <c r="AF39" s="848"/>
      <c r="AV39" s="69"/>
      <c r="AW39" s="5"/>
      <c r="AY39" t="s">
        <v>189</v>
      </c>
      <c r="AZ39" s="23" t="s">
        <v>811</v>
      </c>
      <c r="BA39" s="5"/>
    </row>
    <row r="40" spans="1:53" ht="24" customHeight="1">
      <c r="A40" s="895"/>
      <c r="B40" s="881" t="s">
        <v>713</v>
      </c>
      <c r="C40" s="882"/>
      <c r="D40" s="904">
        <f>IF('様12'!E27="","",'様12'!E27)</f>
      </c>
      <c r="E40" s="905"/>
      <c r="F40" s="906"/>
      <c r="G40" s="632">
        <f>IF(D40="","",IF(260&lt;=D40,"○","×"))</f>
      </c>
      <c r="H40" s="904">
        <f>IF('様12'!K27="","",'様12'!K27)</f>
      </c>
      <c r="I40" s="905"/>
      <c r="J40" s="906"/>
      <c r="K40" s="632">
        <f>IF(H40="","",IF(260&lt;=H40,"○","×"))</f>
      </c>
      <c r="L40" s="23"/>
      <c r="M40" s="23"/>
      <c r="N40"/>
      <c r="O40"/>
      <c r="P40"/>
      <c r="Q40" s="965"/>
      <c r="R40" s="239" t="s">
        <v>713</v>
      </c>
      <c r="S40" s="250">
        <f>IF('基本事項記入ｼｰﾄ'!$C$24="A",IF('様15A'!D8="","",'様15A'!D8),IF('様15B'!D8="","",'様15B'!D8))</f>
      </c>
      <c r="T40" s="639">
        <f>IF(S40="","",IF(S40&gt;=250,"○","×"))</f>
      </c>
      <c r="V40" s="974"/>
      <c r="W40" s="971" t="s">
        <v>1110</v>
      </c>
      <c r="X40" s="972"/>
      <c r="Y40" s="859">
        <f>'様13'!J178</f>
        <v>0</v>
      </c>
      <c r="Z40" s="976"/>
      <c r="AA40" s="859">
        <f>'様13'!J180</f>
        <v>0</v>
      </c>
      <c r="AB40" s="861"/>
      <c r="AC40" s="859">
        <f>'様13'!J181</f>
        <v>0</v>
      </c>
      <c r="AD40" s="861"/>
      <c r="AE40" s="859">
        <f>'様13'!J182</f>
        <v>0</v>
      </c>
      <c r="AF40" s="849"/>
      <c r="AV40" s="5"/>
      <c r="AW40" s="5"/>
      <c r="AY40" t="s">
        <v>190</v>
      </c>
      <c r="AZ40" s="23" t="s">
        <v>811</v>
      </c>
      <c r="BA40" s="5"/>
    </row>
    <row r="41" spans="1:53" ht="12" customHeight="1">
      <c r="A41" s="895"/>
      <c r="B41" s="883"/>
      <c r="C41" s="884"/>
      <c r="D41" s="901" t="s">
        <v>721</v>
      </c>
      <c r="E41" s="902"/>
      <c r="F41" s="903"/>
      <c r="G41" s="644"/>
      <c r="H41" s="901" t="s">
        <v>721</v>
      </c>
      <c r="I41" s="902"/>
      <c r="J41" s="903"/>
      <c r="K41" s="644"/>
      <c r="L41" s="23"/>
      <c r="M41" s="23"/>
      <c r="N41"/>
      <c r="O41"/>
      <c r="P41"/>
      <c r="Q41" s="965"/>
      <c r="R41" s="239"/>
      <c r="S41" s="277" t="s">
        <v>1362</v>
      </c>
      <c r="T41" s="640"/>
      <c r="V41" s="974"/>
      <c r="W41" s="971"/>
      <c r="X41" s="972"/>
      <c r="Y41" s="860"/>
      <c r="Z41" s="976"/>
      <c r="AA41" s="860"/>
      <c r="AB41" s="861"/>
      <c r="AC41" s="860"/>
      <c r="AD41" s="861"/>
      <c r="AE41" s="860"/>
      <c r="AF41" s="850"/>
      <c r="AV41" s="5"/>
      <c r="AW41" s="5"/>
      <c r="AZ41" s="23"/>
      <c r="BA41" s="5"/>
    </row>
    <row r="42" spans="1:49" ht="24" customHeight="1">
      <c r="A42" s="895"/>
      <c r="B42" s="881" t="s">
        <v>715</v>
      </c>
      <c r="C42" s="882"/>
      <c r="D42" s="904">
        <f>IF('様12'!E28="","",'様12'!E28)</f>
      </c>
      <c r="E42" s="905"/>
      <c r="F42" s="906"/>
      <c r="G42" s="632">
        <f>IF(D42="","",IF(65&lt;=D42,"○","×"))</f>
      </c>
      <c r="H42" s="904">
        <f>IF('様12'!K28="","",'様12'!K28)</f>
      </c>
      <c r="I42" s="905"/>
      <c r="J42" s="906"/>
      <c r="K42" s="632">
        <f>IF(H42="","",IF(65&lt;=H42,"○","×"))</f>
      </c>
      <c r="L42" s="23"/>
      <c r="M42" s="23"/>
      <c r="N42"/>
      <c r="O42"/>
      <c r="P42"/>
      <c r="Q42" s="965"/>
      <c r="R42" s="869" t="s">
        <v>444</v>
      </c>
      <c r="S42" s="709">
        <f>IF('様15A'!D9="","",'様15A'!D9)</f>
      </c>
      <c r="T42" s="639">
        <f>IF(S42="","",IF(S42&lt;=2,"○","×"))</f>
      </c>
      <c r="V42" s="974"/>
      <c r="W42" s="865" t="s">
        <v>735</v>
      </c>
      <c r="X42" s="866"/>
      <c r="Y42" s="859">
        <f>Y40</f>
        <v>0</v>
      </c>
      <c r="Z42" s="864"/>
      <c r="AA42" s="859">
        <f>AA40</f>
        <v>0</v>
      </c>
      <c r="AB42" s="864"/>
      <c r="AC42" s="859">
        <f>AC40</f>
        <v>0</v>
      </c>
      <c r="AD42" s="861"/>
      <c r="AE42" s="859">
        <f>AE40</f>
        <v>0</v>
      </c>
      <c r="AF42" s="842"/>
      <c r="AV42" s="69"/>
      <c r="AW42" s="5"/>
    </row>
    <row r="43" spans="1:49" ht="12" customHeight="1">
      <c r="A43" s="895"/>
      <c r="B43" s="883"/>
      <c r="C43" s="884"/>
      <c r="D43" s="901" t="s">
        <v>726</v>
      </c>
      <c r="E43" s="902"/>
      <c r="F43" s="903"/>
      <c r="G43" s="644"/>
      <c r="H43" s="901" t="s">
        <v>726</v>
      </c>
      <c r="I43" s="902"/>
      <c r="J43" s="903"/>
      <c r="K43" s="644"/>
      <c r="L43" s="23"/>
      <c r="M43" s="23"/>
      <c r="N43"/>
      <c r="O43"/>
      <c r="P43"/>
      <c r="Q43" s="965"/>
      <c r="R43" s="870"/>
      <c r="S43" s="270" t="s">
        <v>450</v>
      </c>
      <c r="T43" s="617"/>
      <c r="V43" s="974"/>
      <c r="W43" s="867"/>
      <c r="X43" s="868"/>
      <c r="Y43" s="860"/>
      <c r="Z43" s="864"/>
      <c r="AA43" s="860"/>
      <c r="AB43" s="864"/>
      <c r="AC43" s="860"/>
      <c r="AD43" s="861"/>
      <c r="AE43" s="860"/>
      <c r="AF43" s="842"/>
      <c r="AV43" s="69"/>
      <c r="AW43" s="5"/>
    </row>
    <row r="44" spans="1:53" ht="24" customHeight="1">
      <c r="A44" s="895"/>
      <c r="B44" s="881" t="s">
        <v>754</v>
      </c>
      <c r="C44" s="882"/>
      <c r="D44" s="904">
        <f>IF('様12'!E29="","",'様12'!E29)</f>
      </c>
      <c r="E44" s="905"/>
      <c r="F44" s="906"/>
      <c r="G44" s="632">
        <f>IF(D44="","",IF(8&lt;=D44,"○","×"))</f>
      </c>
      <c r="H44" s="904">
        <f>IF('様12'!K29="","",'様12'!K29)</f>
      </c>
      <c r="I44" s="905"/>
      <c r="J44" s="906"/>
      <c r="K44" s="632">
        <f>IF(H44="","",IF(8&lt;=H44,"○","×"))</f>
      </c>
      <c r="L44" s="23"/>
      <c r="M44" s="23"/>
      <c r="N44"/>
      <c r="O44"/>
      <c r="P44"/>
      <c r="Q44" s="965"/>
      <c r="R44" s="958" t="s">
        <v>714</v>
      </c>
      <c r="S44" s="150">
        <f>IF('様15A'!D10="","",'様15A'!D10)</f>
      </c>
      <c r="T44" s="639">
        <f>IF(S44="","",IF(AND(-3&lt;=S44,S44&lt;=3),"○","×"))</f>
      </c>
      <c r="V44" s="974"/>
      <c r="W44" s="865" t="s">
        <v>738</v>
      </c>
      <c r="X44" s="866"/>
      <c r="Y44" s="859">
        <f>'基本事項記入ｼｰﾄ'!C19</f>
        <v>0</v>
      </c>
      <c r="Z44" s="864"/>
      <c r="AA44" s="859">
        <f>'基本事項記入ｼｰﾄ'!C20</f>
        <v>0</v>
      </c>
      <c r="AB44" s="864"/>
      <c r="AC44" s="859">
        <f>'基本事項記入ｼｰﾄ'!C21</f>
        <v>0</v>
      </c>
      <c r="AD44" s="861"/>
      <c r="AE44" s="859">
        <f>'基本事項記入ｼｰﾄ'!C22</f>
        <v>0</v>
      </c>
      <c r="AF44" s="842"/>
      <c r="AZ44" s="23"/>
      <c r="BA44" s="5"/>
    </row>
    <row r="45" spans="1:32" ht="12" customHeight="1">
      <c r="A45" s="895"/>
      <c r="B45" s="883"/>
      <c r="C45" s="884"/>
      <c r="D45" s="901" t="s">
        <v>763</v>
      </c>
      <c r="E45" s="902"/>
      <c r="F45" s="903"/>
      <c r="G45" s="644"/>
      <c r="H45" s="901" t="s">
        <v>763</v>
      </c>
      <c r="I45" s="902"/>
      <c r="J45" s="903"/>
      <c r="K45" s="644"/>
      <c r="L45" s="23"/>
      <c r="M45" s="23"/>
      <c r="N45"/>
      <c r="O45"/>
      <c r="P45"/>
      <c r="Q45" s="965"/>
      <c r="R45" s="958"/>
      <c r="S45" s="277" t="s">
        <v>448</v>
      </c>
      <c r="T45" s="640"/>
      <c r="V45" s="974"/>
      <c r="W45" s="867"/>
      <c r="X45" s="868"/>
      <c r="Y45" s="860"/>
      <c r="Z45" s="864"/>
      <c r="AA45" s="860"/>
      <c r="AB45" s="864"/>
      <c r="AC45" s="860"/>
      <c r="AD45" s="861"/>
      <c r="AE45" s="860"/>
      <c r="AF45" s="842"/>
    </row>
    <row r="46" spans="1:32" ht="24" customHeight="1">
      <c r="A46" s="895"/>
      <c r="B46" s="881" t="s">
        <v>755</v>
      </c>
      <c r="C46" s="882"/>
      <c r="D46" s="904">
        <f>IF('様12'!E30="","",'様12'!E30)</f>
      </c>
      <c r="E46" s="905"/>
      <c r="F46" s="906"/>
      <c r="G46" s="632">
        <f>IF(D46="","",IF(4&lt;=D46,"○","×"))</f>
      </c>
      <c r="H46" s="904">
        <f>IF('様12'!K30="","",'様12'!K30)</f>
      </c>
      <c r="I46" s="905"/>
      <c r="J46" s="906"/>
      <c r="K46" s="632">
        <f>IF(H46="","",IF(4&lt;=H46,"○","×"))</f>
      </c>
      <c r="L46" s="23"/>
      <c r="M46" s="23"/>
      <c r="N46"/>
      <c r="O46"/>
      <c r="P46"/>
      <c r="Q46" s="965"/>
      <c r="R46" s="240" t="s">
        <v>445</v>
      </c>
      <c r="S46" s="150">
        <f>IF('様15A'!D11="","",'様15A'!D11)</f>
      </c>
      <c r="T46" s="641"/>
      <c r="V46" s="974"/>
      <c r="W46" s="853"/>
      <c r="X46" s="862"/>
      <c r="Y46" s="853"/>
      <c r="Z46" s="857"/>
      <c r="AA46" s="853"/>
      <c r="AB46" s="857"/>
      <c r="AC46" s="853"/>
      <c r="AD46" s="855"/>
      <c r="AE46" s="977"/>
      <c r="AF46" s="979"/>
    </row>
    <row r="47" spans="1:32" ht="12" customHeight="1" thickBot="1">
      <c r="A47" s="895"/>
      <c r="B47" s="883"/>
      <c r="C47" s="884"/>
      <c r="D47" s="901" t="s">
        <v>764</v>
      </c>
      <c r="E47" s="902"/>
      <c r="F47" s="903"/>
      <c r="G47" s="644"/>
      <c r="H47" s="901" t="s">
        <v>764</v>
      </c>
      <c r="I47" s="902"/>
      <c r="J47" s="903"/>
      <c r="K47" s="644"/>
      <c r="L47" s="23"/>
      <c r="M47" s="23"/>
      <c r="N47"/>
      <c r="O47"/>
      <c r="P47"/>
      <c r="Q47" s="965"/>
      <c r="R47" s="252"/>
      <c r="S47" s="278" t="s">
        <v>449</v>
      </c>
      <c r="T47" s="642"/>
      <c r="V47" s="974"/>
      <c r="W47" s="854"/>
      <c r="X47" s="863"/>
      <c r="Y47" s="854"/>
      <c r="Z47" s="858"/>
      <c r="AA47" s="854"/>
      <c r="AB47" s="858"/>
      <c r="AC47" s="854"/>
      <c r="AD47" s="856"/>
      <c r="AE47" s="978"/>
      <c r="AF47" s="980"/>
    </row>
    <row r="48" spans="1:32" ht="24" customHeight="1" thickTop="1">
      <c r="A48" s="895"/>
      <c r="B48" s="881" t="s">
        <v>654</v>
      </c>
      <c r="C48" s="882"/>
      <c r="D48" s="904">
        <f>IF('様12'!E31="","",'様12'!E31)</f>
      </c>
      <c r="E48" s="905"/>
      <c r="F48" s="906"/>
      <c r="G48" s="632">
        <f>IF(D48="","",IF(1&lt;=D48,"○","×"))</f>
      </c>
      <c r="H48" s="904">
        <f>IF('様12'!K31="","",'様12'!K31)</f>
      </c>
      <c r="I48" s="905"/>
      <c r="J48" s="906"/>
      <c r="K48" s="632">
        <f>IF(H48="","",IF(1&lt;=H48,"○","×"))</f>
      </c>
      <c r="L48" s="23"/>
      <c r="M48" s="23"/>
      <c r="N48"/>
      <c r="O48"/>
      <c r="P48"/>
      <c r="Q48" s="965"/>
      <c r="R48" s="875" t="s">
        <v>743</v>
      </c>
      <c r="S48" s="876"/>
      <c r="T48" s="834">
        <f>IF(S38="","",IF(COUNTIF(T38:T47,"×")=0,"ＯＫ","OUT"))</f>
      </c>
      <c r="U48" s="253"/>
      <c r="V48" s="974"/>
      <c r="W48" s="890" t="s">
        <v>744</v>
      </c>
      <c r="X48" s="891"/>
      <c r="Y48" s="834" t="str">
        <f>IF(Y38=" ","",IF(EXACT(Y38,Y40),IF(EXACT(Y40,Y42),"OK","OUT"),"OUT"))</f>
        <v>OK</v>
      </c>
      <c r="Z48" s="835"/>
      <c r="AA48" s="834" t="str">
        <f>IF(AA38="","",IF(EXACT(AA38,AA40),IF(EXACT(AA40,AA42),"OK","OUT"),"OUT"))</f>
        <v>OK</v>
      </c>
      <c r="AB48" s="835"/>
      <c r="AC48" s="834" t="str">
        <f>IF(AC38="","",IF(EXACT(AC38,AC40),IF(EXACT(AC40,AC42),"OK","OUT"),"OUT"))</f>
        <v>OK</v>
      </c>
      <c r="AD48" s="851"/>
      <c r="AE48" s="834"/>
      <c r="AF48" s="936"/>
    </row>
    <row r="49" spans="1:32" ht="12" customHeight="1" thickBot="1">
      <c r="A49" s="895"/>
      <c r="B49" s="883"/>
      <c r="C49" s="884"/>
      <c r="D49" s="901" t="s">
        <v>722</v>
      </c>
      <c r="E49" s="902"/>
      <c r="F49" s="903"/>
      <c r="G49" s="644"/>
      <c r="H49" s="901" t="s">
        <v>722</v>
      </c>
      <c r="I49" s="902"/>
      <c r="J49" s="903"/>
      <c r="K49" s="644"/>
      <c r="L49" s="23"/>
      <c r="M49" s="23"/>
      <c r="N49"/>
      <c r="O49"/>
      <c r="P49"/>
      <c r="Q49" s="966"/>
      <c r="R49" s="969"/>
      <c r="S49" s="970"/>
      <c r="T49" s="836"/>
      <c r="U49" s="253"/>
      <c r="V49" s="975"/>
      <c r="W49" s="892"/>
      <c r="X49" s="893"/>
      <c r="Y49" s="836"/>
      <c r="Z49" s="837"/>
      <c r="AA49" s="836"/>
      <c r="AB49" s="837"/>
      <c r="AC49" s="836"/>
      <c r="AD49" s="852"/>
      <c r="AE49" s="836"/>
      <c r="AF49" s="937"/>
    </row>
    <row r="50" spans="1:17" ht="24" customHeight="1" thickTop="1">
      <c r="A50" s="895"/>
      <c r="B50" s="881" t="s">
        <v>717</v>
      </c>
      <c r="C50" s="882"/>
      <c r="D50" s="162">
        <f>IF('様12'!E32="","",'様12'!E32)</f>
      </c>
      <c r="E50" s="157" t="s">
        <v>807</v>
      </c>
      <c r="F50" s="158">
        <f>IF('様12'!G32="","",'様12'!G32)</f>
      </c>
      <c r="G50" s="632"/>
      <c r="H50" s="162">
        <f>IF('様12'!K32="","",'様12'!K32)</f>
      </c>
      <c r="I50" s="157" t="s">
        <v>1046</v>
      </c>
      <c r="J50" s="158">
        <f>IF('様12'!M32="","",'様12'!M32)</f>
      </c>
      <c r="K50" s="632"/>
      <c r="L50" s="23"/>
      <c r="M50" s="23"/>
      <c r="N50"/>
      <c r="O50"/>
      <c r="P50"/>
      <c r="Q50"/>
    </row>
    <row r="51" spans="1:17" ht="12" customHeight="1" thickBot="1">
      <c r="A51" s="895"/>
      <c r="B51" s="883"/>
      <c r="C51" s="884"/>
      <c r="D51" s="159"/>
      <c r="E51" s="81"/>
      <c r="F51" s="160"/>
      <c r="G51" s="644"/>
      <c r="H51" s="159"/>
      <c r="I51" s="81"/>
      <c r="J51" s="160"/>
      <c r="K51" s="644"/>
      <c r="L51" s="23"/>
      <c r="M51" s="23"/>
      <c r="N51"/>
      <c r="O51"/>
      <c r="P51"/>
      <c r="Q51"/>
    </row>
    <row r="52" spans="1:20" ht="24" customHeight="1" thickTop="1">
      <c r="A52" s="895"/>
      <c r="B52" s="881" t="s">
        <v>718</v>
      </c>
      <c r="C52" s="885"/>
      <c r="D52" s="162">
        <f>IF('様12'!E33="","",'様12'!E33)</f>
      </c>
      <c r="E52" s="157" t="s">
        <v>807</v>
      </c>
      <c r="F52" s="158">
        <f>IF('様12'!G33="","",'様12'!G33)</f>
      </c>
      <c r="G52" s="639"/>
      <c r="H52" s="162">
        <f>IF('様12'!K33="","",'様12'!K33)</f>
      </c>
      <c r="I52" s="157" t="s">
        <v>1046</v>
      </c>
      <c r="J52" s="158">
        <f>IF('様12'!M33="","",'様12'!M33)</f>
      </c>
      <c r="K52" s="632"/>
      <c r="L52" s="23"/>
      <c r="M52" s="23"/>
      <c r="N52"/>
      <c r="O52"/>
      <c r="P52"/>
      <c r="Q52" s="949" t="s">
        <v>451</v>
      </c>
      <c r="R52" s="950"/>
      <c r="S52" s="950" t="s">
        <v>452</v>
      </c>
      <c r="T52" s="952"/>
    </row>
    <row r="53" spans="1:20" ht="12" customHeight="1" thickBot="1">
      <c r="A53" s="895"/>
      <c r="B53" s="886"/>
      <c r="C53" s="887"/>
      <c r="D53" s="161"/>
      <c r="E53" s="79"/>
      <c r="F53" s="275"/>
      <c r="G53" s="645"/>
      <c r="H53" s="161"/>
      <c r="I53" s="79"/>
      <c r="J53" s="79"/>
      <c r="K53" s="646"/>
      <c r="L53" s="23"/>
      <c r="M53" s="23"/>
      <c r="N53"/>
      <c r="O53"/>
      <c r="P53"/>
      <c r="Q53" s="951"/>
      <c r="R53" s="777"/>
      <c r="S53" s="777"/>
      <c r="T53" s="789"/>
    </row>
    <row r="54" spans="1:20" ht="33" customHeight="1" thickBot="1" thickTop="1">
      <c r="A54" s="896"/>
      <c r="B54" s="571" t="s">
        <v>743</v>
      </c>
      <c r="C54" s="564"/>
      <c r="D54" s="953">
        <f>IF(D34="","",IF(COUNTIF(G32:G53,"×")=0,"ＯＫ","OUT"))</f>
      </c>
      <c r="E54" s="954"/>
      <c r="F54" s="954"/>
      <c r="G54" s="955"/>
      <c r="H54" s="953">
        <f>IF(H34="","",IF(COUNTIF(K32:K53,"×")=0,"ＯＫ","OUT"))</f>
      </c>
      <c r="I54" s="954"/>
      <c r="J54" s="954"/>
      <c r="K54" s="955"/>
      <c r="L54" s="23"/>
      <c r="M54" s="23"/>
      <c r="N54"/>
      <c r="O54"/>
      <c r="P54"/>
      <c r="Q54" s="269" t="s">
        <v>1105</v>
      </c>
      <c r="R54" s="268" t="str">
        <f>IF(S54="","無","有")</f>
        <v>有</v>
      </c>
      <c r="S54" s="956" t="str">
        <f>IF('様17'!L28="","",'様17'!L28)</f>
        <v>年　　　</v>
      </c>
      <c r="T54" s="957"/>
    </row>
    <row r="55" spans="3:22" ht="33" customHeight="1" thickTop="1">
      <c r="C55" s="648" t="s">
        <v>199</v>
      </c>
      <c r="O55" s="23"/>
      <c r="V55" s="510" t="s">
        <v>741</v>
      </c>
    </row>
    <row r="56" spans="3:15" ht="33" customHeight="1">
      <c r="C56" s="25"/>
      <c r="O56" s="23"/>
    </row>
    <row r="57" spans="3:15" ht="33" customHeight="1">
      <c r="C57" s="25"/>
      <c r="O57" s="23"/>
    </row>
    <row r="58" spans="3:15" ht="33" customHeight="1">
      <c r="C58" s="25"/>
      <c r="O58" s="23"/>
    </row>
    <row r="59" spans="3:15" ht="33" customHeight="1">
      <c r="C59" s="25"/>
      <c r="O59" s="23"/>
    </row>
    <row r="60" spans="3:15" ht="33" customHeight="1">
      <c r="C60" s="25"/>
      <c r="O60" s="23"/>
    </row>
    <row r="61" spans="3:15" ht="33" customHeight="1">
      <c r="C61" s="25"/>
      <c r="O61" s="23"/>
    </row>
  </sheetData>
  <sheetProtection/>
  <mergeCells count="250">
    <mergeCell ref="AC42:AC43"/>
    <mergeCell ref="AE42:AE43"/>
    <mergeCell ref="AB40:AB41"/>
    <mergeCell ref="AD42:AD43"/>
    <mergeCell ref="AA44:AA45"/>
    <mergeCell ref="AB44:AB45"/>
    <mergeCell ref="AQ30:AR31"/>
    <mergeCell ref="AE48:AF49"/>
    <mergeCell ref="AF44:AF45"/>
    <mergeCell ref="AE46:AE47"/>
    <mergeCell ref="AF46:AF47"/>
    <mergeCell ref="AE36:AF37"/>
    <mergeCell ref="AE44:AE45"/>
    <mergeCell ref="AO30:AP31"/>
    <mergeCell ref="AE40:AE41"/>
    <mergeCell ref="AG30:AH31"/>
    <mergeCell ref="Z40:Z41"/>
    <mergeCell ref="AA40:AA41"/>
    <mergeCell ref="AC40:AC41"/>
    <mergeCell ref="AA30:AB31"/>
    <mergeCell ref="AC30:AD31"/>
    <mergeCell ref="AE30:AF31"/>
    <mergeCell ref="Y30:Z31"/>
    <mergeCell ref="AA38:AA39"/>
    <mergeCell ref="AC38:AC39"/>
    <mergeCell ref="AD40:AD41"/>
    <mergeCell ref="H49:J49"/>
    <mergeCell ref="R48:S49"/>
    <mergeCell ref="W40:X41"/>
    <mergeCell ref="W42:X43"/>
    <mergeCell ref="V36:V49"/>
    <mergeCell ref="W48:X49"/>
    <mergeCell ref="H39:J39"/>
    <mergeCell ref="H40:J40"/>
    <mergeCell ref="H42:J42"/>
    <mergeCell ref="W46:W47"/>
    <mergeCell ref="Y48:Z49"/>
    <mergeCell ref="H54:K54"/>
    <mergeCell ref="H43:J43"/>
    <mergeCell ref="H44:J44"/>
    <mergeCell ref="H45:J45"/>
    <mergeCell ref="H46:J46"/>
    <mergeCell ref="H47:J47"/>
    <mergeCell ref="H48:J48"/>
    <mergeCell ref="Q36:Q49"/>
    <mergeCell ref="Z38:Z39"/>
    <mergeCell ref="H35:J35"/>
    <mergeCell ref="H36:J36"/>
    <mergeCell ref="H37:J37"/>
    <mergeCell ref="H38:J38"/>
    <mergeCell ref="Y38:Y39"/>
    <mergeCell ref="Y40:Y41"/>
    <mergeCell ref="H41:J41"/>
    <mergeCell ref="W38:X39"/>
    <mergeCell ref="H30:K31"/>
    <mergeCell ref="H32:J32"/>
    <mergeCell ref="H33:J33"/>
    <mergeCell ref="H34:J34"/>
    <mergeCell ref="D54:G54"/>
    <mergeCell ref="S30:T31"/>
    <mergeCell ref="S54:T54"/>
    <mergeCell ref="R42:R43"/>
    <mergeCell ref="R44:R45"/>
    <mergeCell ref="R36:R37"/>
    <mergeCell ref="U30:V31"/>
    <mergeCell ref="D32:F32"/>
    <mergeCell ref="S36:T37"/>
    <mergeCell ref="T48:T49"/>
    <mergeCell ref="Q52:R53"/>
    <mergeCell ref="S52:T53"/>
    <mergeCell ref="D43:F43"/>
    <mergeCell ref="D40:F40"/>
    <mergeCell ref="D46:F46"/>
    <mergeCell ref="D48:F48"/>
    <mergeCell ref="L18:N18"/>
    <mergeCell ref="L20:N20"/>
    <mergeCell ref="H19:J19"/>
    <mergeCell ref="H18:J18"/>
    <mergeCell ref="B8:C9"/>
    <mergeCell ref="D9:F9"/>
    <mergeCell ref="H9:J9"/>
    <mergeCell ref="L13:N13"/>
    <mergeCell ref="L12:N12"/>
    <mergeCell ref="H11:J11"/>
    <mergeCell ref="B10:C11"/>
    <mergeCell ref="B12:C13"/>
    <mergeCell ref="H8:J8"/>
    <mergeCell ref="D8:F8"/>
    <mergeCell ref="U4:V5"/>
    <mergeCell ref="W4:X5"/>
    <mergeCell ref="L9:N9"/>
    <mergeCell ref="L11:N11"/>
    <mergeCell ref="D10:F10"/>
    <mergeCell ref="Y4:Z5"/>
    <mergeCell ref="AA4:AB5"/>
    <mergeCell ref="L15:N15"/>
    <mergeCell ref="L14:N14"/>
    <mergeCell ref="B6:C7"/>
    <mergeCell ref="D7:F7"/>
    <mergeCell ref="H7:J7"/>
    <mergeCell ref="L7:N7"/>
    <mergeCell ref="H6:J6"/>
    <mergeCell ref="D6:F6"/>
    <mergeCell ref="B14:C15"/>
    <mergeCell ref="H12:J12"/>
    <mergeCell ref="L5:N5"/>
    <mergeCell ref="L4:N4"/>
    <mergeCell ref="AC4:AD5"/>
    <mergeCell ref="L17:N17"/>
    <mergeCell ref="L6:N6"/>
    <mergeCell ref="L8:N8"/>
    <mergeCell ref="L10:N10"/>
    <mergeCell ref="L16:N16"/>
    <mergeCell ref="L26:O27"/>
    <mergeCell ref="B4:C5"/>
    <mergeCell ref="R4:R5"/>
    <mergeCell ref="S4:T5"/>
    <mergeCell ref="L19:N19"/>
    <mergeCell ref="L21:N21"/>
    <mergeCell ref="B22:C23"/>
    <mergeCell ref="B24:C25"/>
    <mergeCell ref="R24:R25"/>
    <mergeCell ref="D5:F5"/>
    <mergeCell ref="H26:K27"/>
    <mergeCell ref="H21:J21"/>
    <mergeCell ref="H20:J20"/>
    <mergeCell ref="D16:F16"/>
    <mergeCell ref="D18:F18"/>
    <mergeCell ref="D20:F20"/>
    <mergeCell ref="D17:F17"/>
    <mergeCell ref="H17:J17"/>
    <mergeCell ref="H16:J16"/>
    <mergeCell ref="D19:F19"/>
    <mergeCell ref="U3:V3"/>
    <mergeCell ref="W3:X3"/>
    <mergeCell ref="AE3:AF3"/>
    <mergeCell ref="Y3:Z3"/>
    <mergeCell ref="AC3:AD3"/>
    <mergeCell ref="AA3:AB3"/>
    <mergeCell ref="D15:F15"/>
    <mergeCell ref="H15:J15"/>
    <mergeCell ref="H5:J5"/>
    <mergeCell ref="D12:F12"/>
    <mergeCell ref="H3:K3"/>
    <mergeCell ref="H4:J4"/>
    <mergeCell ref="H14:J14"/>
    <mergeCell ref="D11:F11"/>
    <mergeCell ref="D13:F13"/>
    <mergeCell ref="H13:J13"/>
    <mergeCell ref="D14:F14"/>
    <mergeCell ref="L3:O3"/>
    <mergeCell ref="B3:C3"/>
    <mergeCell ref="S3:T3"/>
    <mergeCell ref="D4:F4"/>
    <mergeCell ref="Q3:Q31"/>
    <mergeCell ref="H10:J10"/>
    <mergeCell ref="B18:C19"/>
    <mergeCell ref="B20:C21"/>
    <mergeCell ref="D3:G3"/>
    <mergeCell ref="D21:F21"/>
    <mergeCell ref="B16:C17"/>
    <mergeCell ref="B34:B35"/>
    <mergeCell ref="C34:C35"/>
    <mergeCell ref="D35:F35"/>
    <mergeCell ref="D26:G27"/>
    <mergeCell ref="D30:G31"/>
    <mergeCell ref="B32:B33"/>
    <mergeCell ref="C32:C33"/>
    <mergeCell ref="D33:F33"/>
    <mergeCell ref="B36:B37"/>
    <mergeCell ref="C36:C37"/>
    <mergeCell ref="D37:F37"/>
    <mergeCell ref="D36:F36"/>
    <mergeCell ref="D34:F34"/>
    <mergeCell ref="C38:C39"/>
    <mergeCell ref="D39:F39"/>
    <mergeCell ref="D38:F38"/>
    <mergeCell ref="B40:B41"/>
    <mergeCell ref="C40:C41"/>
    <mergeCell ref="D41:F41"/>
    <mergeCell ref="D42:F42"/>
    <mergeCell ref="D49:F49"/>
    <mergeCell ref="D47:F47"/>
    <mergeCell ref="B44:B45"/>
    <mergeCell ref="C44:C45"/>
    <mergeCell ref="D45:F45"/>
    <mergeCell ref="D44:F44"/>
    <mergeCell ref="B50:C51"/>
    <mergeCell ref="B52:C53"/>
    <mergeCell ref="A3:A27"/>
    <mergeCell ref="B26:C27"/>
    <mergeCell ref="A30:A54"/>
    <mergeCell ref="B30:C31"/>
    <mergeCell ref="B48:C49"/>
    <mergeCell ref="B46:C47"/>
    <mergeCell ref="B42:C43"/>
    <mergeCell ref="B38:B39"/>
    <mergeCell ref="R26:R27"/>
    <mergeCell ref="R22:R23"/>
    <mergeCell ref="R30:R31"/>
    <mergeCell ref="W30:X31"/>
    <mergeCell ref="AB38:AB39"/>
    <mergeCell ref="Z42:Z43"/>
    <mergeCell ref="AB42:AB43"/>
    <mergeCell ref="W36:X37"/>
    <mergeCell ref="Y36:Z37"/>
    <mergeCell ref="AA36:AB37"/>
    <mergeCell ref="X46:X47"/>
    <mergeCell ref="Y46:Y47"/>
    <mergeCell ref="Z46:Z47"/>
    <mergeCell ref="Y44:Y45"/>
    <mergeCell ref="Z44:Z45"/>
    <mergeCell ref="Y42:Y43"/>
    <mergeCell ref="W44:X45"/>
    <mergeCell ref="AF40:AF41"/>
    <mergeCell ref="AA48:AB49"/>
    <mergeCell ref="AC48:AD49"/>
    <mergeCell ref="AC46:AC47"/>
    <mergeCell ref="AD46:AD47"/>
    <mergeCell ref="AA46:AA47"/>
    <mergeCell ref="AB46:AB47"/>
    <mergeCell ref="AC44:AC45"/>
    <mergeCell ref="AD44:AD45"/>
    <mergeCell ref="AA42:AA43"/>
    <mergeCell ref="AM4:AN5"/>
    <mergeCell ref="AS30:AT31"/>
    <mergeCell ref="AI30:AJ31"/>
    <mergeCell ref="AC36:AD37"/>
    <mergeCell ref="AK30:AL31"/>
    <mergeCell ref="AF42:AF43"/>
    <mergeCell ref="AM30:AN31"/>
    <mergeCell ref="AE38:AE39"/>
    <mergeCell ref="AD38:AD39"/>
    <mergeCell ref="AF38:AF39"/>
    <mergeCell ref="AG3:AH3"/>
    <mergeCell ref="AI3:AJ3"/>
    <mergeCell ref="AK3:AL3"/>
    <mergeCell ref="AG4:AH5"/>
    <mergeCell ref="AI4:AJ5"/>
    <mergeCell ref="AK4:AL5"/>
    <mergeCell ref="AE4:AF5"/>
    <mergeCell ref="AQ1:AT1"/>
    <mergeCell ref="W1:AF1"/>
    <mergeCell ref="AS3:AT3"/>
    <mergeCell ref="AS4:AT5"/>
    <mergeCell ref="AQ3:AR3"/>
    <mergeCell ref="AQ4:AR5"/>
    <mergeCell ref="AO3:AP3"/>
    <mergeCell ref="AO4:AP5"/>
    <mergeCell ref="AM3:AN3"/>
  </mergeCells>
  <printOptions/>
  <pageMargins left="0.1968503937007874" right="0.15748031496062992" top="0.9055118110236221" bottom="0.4724409448818898" header="0.5905511811023623" footer="0"/>
  <pageSetup fitToHeight="0" fitToWidth="1" horizontalDpi="600" verticalDpi="600" orientation="landscape" paperSize="9" scale="52" r:id="rId1"/>
  <headerFooter alignWithMargins="0">
    <oddFooter>&amp;C－４－</oddFooter>
  </headerFooter>
  <colBreaks count="1" manualBreakCount="1">
    <brk id="28" max="53" man="1"/>
  </colBreaks>
</worksheet>
</file>

<file path=xl/worksheets/sheet5.xml><?xml version="1.0" encoding="utf-8"?>
<worksheet xmlns="http://schemas.openxmlformats.org/spreadsheetml/2006/main" xmlns:r="http://schemas.openxmlformats.org/officeDocument/2006/relationships">
  <sheetPr>
    <tabColor indexed="41"/>
    <pageSetUpPr fitToPage="1"/>
  </sheetPr>
  <dimension ref="A1:BC55"/>
  <sheetViews>
    <sheetView tabSelected="1" zoomScale="75" zoomScaleNormal="75" zoomScaleSheetLayoutView="75" zoomScalePageLayoutView="0" workbookViewId="0" topLeftCell="A1">
      <pane xSplit="3" ySplit="6" topLeftCell="D28" activePane="bottomRight" state="frozen"/>
      <selection pane="topLeft" activeCell="A1" sqref="A1"/>
      <selection pane="topRight" activeCell="A1" sqref="A1"/>
      <selection pane="bottomLeft" activeCell="A1" sqref="A1"/>
      <selection pane="bottomRight" activeCell="AE41" sqref="AE41"/>
    </sheetView>
  </sheetViews>
  <sheetFormatPr defaultColWidth="9.00390625" defaultRowHeight="21" customHeight="1"/>
  <cols>
    <col min="1" max="2" width="5.625" style="0" customWidth="1"/>
    <col min="3" max="3" width="4.625" style="0" customWidth="1"/>
    <col min="4" max="4" width="7.625" style="0" customWidth="1"/>
    <col min="6" max="6" width="3.50390625" style="0" customWidth="1"/>
    <col min="7" max="7" width="7.75390625" style="1" bestFit="1" customWidth="1"/>
    <col min="8" max="8" width="3.375" style="1" customWidth="1"/>
    <col min="9" max="9" width="7.75390625" style="1" bestFit="1" customWidth="1"/>
    <col min="10" max="10" width="3.375" style="1" customWidth="1"/>
    <col min="11" max="11" width="7.75390625" style="1" bestFit="1" customWidth="1"/>
    <col min="12" max="12" width="3.375" style="1" customWidth="1"/>
    <col min="13" max="13" width="7.75390625" style="1" bestFit="1" customWidth="1"/>
    <col min="14" max="14" width="3.375" style="1" customWidth="1"/>
    <col min="15" max="15" width="7.75390625" style="1" bestFit="1" customWidth="1"/>
    <col min="16" max="16" width="3.375" style="1" customWidth="1"/>
    <col min="17" max="17" width="7.75390625" style="1" bestFit="1" customWidth="1"/>
    <col min="18" max="18" width="3.375" style="1" customWidth="1"/>
    <col min="19" max="19" width="7.625" style="1" customWidth="1"/>
    <col min="20" max="20" width="3.375" style="1" customWidth="1"/>
    <col min="21" max="21" width="7.75390625" style="1" bestFit="1" customWidth="1"/>
    <col min="22" max="22" width="3.375" style="1" customWidth="1"/>
    <col min="23" max="23" width="7.75390625" style="1" bestFit="1" customWidth="1"/>
    <col min="24" max="24" width="3.375" style="1" customWidth="1"/>
    <col min="25" max="25" width="7.75390625" style="1" bestFit="1" customWidth="1"/>
    <col min="26" max="26" width="3.375" style="1" customWidth="1"/>
    <col min="27" max="27" width="7.75390625" style="1" bestFit="1" customWidth="1"/>
    <col min="28" max="28" width="3.375" style="1" customWidth="1"/>
    <col min="29" max="29" width="7.625" style="1" customWidth="1"/>
    <col min="30" max="30" width="3.375" style="1" customWidth="1"/>
    <col min="31" max="31" width="7.625" style="0" customWidth="1"/>
    <col min="32" max="32" width="3.375" style="0" customWidth="1"/>
    <col min="33" max="33" width="7.625" style="0" hidden="1" customWidth="1"/>
    <col min="34" max="34" width="3.375" style="0" hidden="1" customWidth="1"/>
    <col min="35" max="35" width="7.625" style="0" customWidth="1"/>
    <col min="36" max="36" width="3.375" style="0" customWidth="1"/>
    <col min="37" max="37" width="7.75390625" style="0" bestFit="1" customWidth="1"/>
    <col min="38" max="38" width="3.375" style="0" customWidth="1"/>
    <col min="39" max="39" width="7.625" style="0" customWidth="1"/>
    <col min="40" max="40" width="3.375" style="0" customWidth="1"/>
    <col min="41" max="41" width="7.75390625" style="0" bestFit="1" customWidth="1"/>
    <col min="42" max="42" width="3.375" style="0" customWidth="1"/>
    <col min="43" max="43" width="7.625" style="0" customWidth="1"/>
    <col min="44" max="44" width="3.375" style="0" customWidth="1"/>
    <col min="45" max="45" width="7.625" style="0" customWidth="1"/>
    <col min="46" max="46" width="3.375" style="0" customWidth="1"/>
    <col min="47" max="47" width="7.75390625" style="0" bestFit="1" customWidth="1"/>
    <col min="48" max="48" width="3.375" style="0" customWidth="1"/>
    <col min="49" max="49" width="7.75390625" style="0" bestFit="1" customWidth="1"/>
    <col min="50" max="50" width="3.375" style="0" customWidth="1"/>
    <col min="51" max="51" width="7.625" style="0" customWidth="1"/>
    <col min="52" max="52" width="3.375" style="0" customWidth="1"/>
    <col min="53" max="53" width="7.625" style="0" hidden="1" customWidth="1"/>
    <col min="54" max="54" width="3.375" style="0" hidden="1" customWidth="1"/>
    <col min="55" max="55" width="0.6171875" style="0" customWidth="1"/>
  </cols>
  <sheetData>
    <row r="1" spans="4:54" ht="30" customHeight="1">
      <c r="D1" s="242" t="s">
        <v>453</v>
      </c>
      <c r="E1" s="242"/>
      <c r="F1" s="1"/>
      <c r="U1" s="243" t="s">
        <v>427</v>
      </c>
      <c r="V1"/>
      <c r="W1"/>
      <c r="X1" s="739" t="str">
        <f>'基本事項記入ｼｰﾄ'!C11</f>
        <v>△△　△△</v>
      </c>
      <c r="Y1" s="739"/>
      <c r="Z1" s="739"/>
      <c r="AA1" s="739"/>
      <c r="AB1" s="739"/>
      <c r="AC1" s="739"/>
      <c r="AD1" s="739"/>
      <c r="AE1" s="739"/>
      <c r="AF1" s="739"/>
      <c r="AG1" s="739"/>
      <c r="AH1" s="739"/>
      <c r="AI1" s="739"/>
      <c r="AJ1" s="739"/>
      <c r="AK1" s="1"/>
      <c r="AL1" s="243"/>
      <c r="AM1" s="1"/>
      <c r="AN1" s="1"/>
      <c r="AP1" s="23"/>
      <c r="AX1" s="244"/>
      <c r="AZ1" s="244" t="str">
        <f>'基本事項記入ｼｰﾄ'!$L$2</f>
        <v>H25.3.22改定版</v>
      </c>
      <c r="BB1" s="244" t="s">
        <v>1102</v>
      </c>
    </row>
    <row r="2" spans="1:42" ht="12" customHeight="1" thickBot="1">
      <c r="A2" s="242"/>
      <c r="D2" s="1"/>
      <c r="E2" s="1"/>
      <c r="F2" s="1"/>
      <c r="Q2"/>
      <c r="R2"/>
      <c r="S2"/>
      <c r="AE2" s="1"/>
      <c r="AF2" s="1"/>
      <c r="AG2" s="1"/>
      <c r="AH2" s="1"/>
      <c r="AI2" s="1"/>
      <c r="AJ2" s="1"/>
      <c r="AK2" s="1"/>
      <c r="AL2" s="1"/>
      <c r="AM2" s="1"/>
      <c r="AN2" s="1"/>
      <c r="AO2" s="1"/>
      <c r="AP2" s="23"/>
    </row>
    <row r="3" spans="1:55" ht="21" customHeight="1" thickTop="1">
      <c r="A3" s="1079" t="s">
        <v>625</v>
      </c>
      <c r="B3" s="1080"/>
      <c r="C3" s="1081"/>
      <c r="D3" s="785" t="s">
        <v>636</v>
      </c>
      <c r="E3" s="786"/>
      <c r="F3" s="787"/>
      <c r="G3" s="785" t="s">
        <v>626</v>
      </c>
      <c r="H3" s="786"/>
      <c r="I3" s="786"/>
      <c r="J3" s="786"/>
      <c r="K3" s="786"/>
      <c r="L3" s="786"/>
      <c r="M3" s="786"/>
      <c r="N3" s="786"/>
      <c r="O3" s="786"/>
      <c r="P3" s="786"/>
      <c r="Q3" s="786"/>
      <c r="R3" s="786"/>
      <c r="S3" s="786"/>
      <c r="T3" s="786"/>
      <c r="U3" s="786"/>
      <c r="V3" s="786"/>
      <c r="W3" s="786"/>
      <c r="X3" s="786"/>
      <c r="Y3" s="786"/>
      <c r="Z3" s="786"/>
      <c r="AA3" s="786"/>
      <c r="AB3" s="786"/>
      <c r="AC3" s="786"/>
      <c r="AD3" s="786"/>
      <c r="AE3" s="785" t="s">
        <v>637</v>
      </c>
      <c r="AF3" s="786"/>
      <c r="AG3" s="786"/>
      <c r="AH3" s="786"/>
      <c r="AI3" s="786"/>
      <c r="AJ3" s="786"/>
      <c r="AK3" s="786"/>
      <c r="AL3" s="786"/>
      <c r="AM3" s="786"/>
      <c r="AN3" s="786"/>
      <c r="AO3" s="786"/>
      <c r="AP3" s="786"/>
      <c r="AQ3" s="786"/>
      <c r="AR3" s="786"/>
      <c r="AS3" s="786"/>
      <c r="AT3" s="786"/>
      <c r="AU3" s="786"/>
      <c r="AV3" s="786"/>
      <c r="AW3" s="786"/>
      <c r="AX3" s="786"/>
      <c r="AY3" s="786"/>
      <c r="AZ3" s="786"/>
      <c r="BA3" s="786"/>
      <c r="BB3" s="787"/>
      <c r="BC3" s="361"/>
    </row>
    <row r="4" spans="1:55" ht="126.75" customHeight="1">
      <c r="A4" s="1082"/>
      <c r="B4" s="1083"/>
      <c r="C4" s="1084"/>
      <c r="D4" s="1075" t="s">
        <v>634</v>
      </c>
      <c r="E4" s="1073"/>
      <c r="F4" s="1085"/>
      <c r="G4" s="1075" t="s">
        <v>627</v>
      </c>
      <c r="H4" s="1069"/>
      <c r="I4" s="1087" t="s">
        <v>629</v>
      </c>
      <c r="J4" s="1069"/>
      <c r="K4" s="1068" t="s">
        <v>630</v>
      </c>
      <c r="L4" s="1069"/>
      <c r="M4" s="1068" t="s">
        <v>634</v>
      </c>
      <c r="N4" s="1069"/>
      <c r="O4" s="1068" t="s">
        <v>630</v>
      </c>
      <c r="P4" s="1069"/>
      <c r="Q4" s="1068" t="s">
        <v>634</v>
      </c>
      <c r="R4" s="1069"/>
      <c r="S4" s="1068" t="s">
        <v>631</v>
      </c>
      <c r="T4" s="1069"/>
      <c r="U4" s="1068" t="s">
        <v>631</v>
      </c>
      <c r="V4" s="1069"/>
      <c r="W4" s="1024" t="s">
        <v>632</v>
      </c>
      <c r="X4" s="1075"/>
      <c r="Y4" s="983" t="s">
        <v>1144</v>
      </c>
      <c r="Z4" s="1034"/>
      <c r="AA4" s="1033" t="s">
        <v>1152</v>
      </c>
      <c r="AB4" s="1034"/>
      <c r="AC4" s="983" t="s">
        <v>1146</v>
      </c>
      <c r="AD4" s="984"/>
      <c r="AE4" s="1074" t="s">
        <v>627</v>
      </c>
      <c r="AF4" s="1075"/>
      <c r="AG4" s="1024" t="s">
        <v>627</v>
      </c>
      <c r="AH4" s="1025"/>
      <c r="AI4" s="1068" t="s">
        <v>629</v>
      </c>
      <c r="AJ4" s="1069"/>
      <c r="AK4" s="1068" t="s">
        <v>630</v>
      </c>
      <c r="AL4" s="1069"/>
      <c r="AM4" s="1068" t="s">
        <v>634</v>
      </c>
      <c r="AN4" s="1069"/>
      <c r="AO4" s="1068" t="s">
        <v>630</v>
      </c>
      <c r="AP4" s="1069"/>
      <c r="AQ4" s="1068" t="s">
        <v>634</v>
      </c>
      <c r="AR4" s="1069"/>
      <c r="AS4" s="1068" t="s">
        <v>1139</v>
      </c>
      <c r="AT4" s="1069"/>
      <c r="AU4" s="1068" t="s">
        <v>631</v>
      </c>
      <c r="AV4" s="1069"/>
      <c r="AW4" s="1068" t="s">
        <v>632</v>
      </c>
      <c r="AX4" s="1073"/>
      <c r="AY4" s="1007" t="s">
        <v>1164</v>
      </c>
      <c r="AZ4" s="1009"/>
      <c r="BA4" s="1007" t="s">
        <v>1164</v>
      </c>
      <c r="BB4" s="1008"/>
      <c r="BC4" s="361"/>
    </row>
    <row r="5" spans="1:55" ht="21" customHeight="1">
      <c r="A5" s="1077" t="s">
        <v>621</v>
      </c>
      <c r="B5" s="1076"/>
      <c r="C5" s="1086"/>
      <c r="D5" s="1077">
        <v>13</v>
      </c>
      <c r="E5" s="1076"/>
      <c r="F5" s="1086"/>
      <c r="G5" s="1077"/>
      <c r="H5" s="1067"/>
      <c r="I5" s="1066">
        <v>20</v>
      </c>
      <c r="J5" s="1067"/>
      <c r="K5" s="1066">
        <v>20</v>
      </c>
      <c r="L5" s="1067"/>
      <c r="M5" s="1066">
        <v>20</v>
      </c>
      <c r="N5" s="1067"/>
      <c r="O5" s="1066">
        <v>13</v>
      </c>
      <c r="P5" s="1067"/>
      <c r="Q5" s="1066">
        <v>13</v>
      </c>
      <c r="R5" s="1067"/>
      <c r="S5" s="1066">
        <v>20</v>
      </c>
      <c r="T5" s="1067"/>
      <c r="U5" s="1066" t="s">
        <v>628</v>
      </c>
      <c r="V5" s="1067"/>
      <c r="W5" s="1026" t="s">
        <v>628</v>
      </c>
      <c r="X5" s="1077"/>
      <c r="Y5" s="1035">
        <v>13</v>
      </c>
      <c r="Z5" s="1036"/>
      <c r="AA5" s="1035">
        <v>13</v>
      </c>
      <c r="AB5" s="1036"/>
      <c r="AC5" s="1035">
        <v>13</v>
      </c>
      <c r="AD5" s="1072"/>
      <c r="AE5" s="1078"/>
      <c r="AF5" s="1077"/>
      <c r="AG5" s="1026"/>
      <c r="AH5" s="1027"/>
      <c r="AI5" s="1066">
        <v>20</v>
      </c>
      <c r="AJ5" s="1067"/>
      <c r="AK5" s="1066">
        <v>20</v>
      </c>
      <c r="AL5" s="1067"/>
      <c r="AM5" s="1066">
        <v>20</v>
      </c>
      <c r="AN5" s="1067"/>
      <c r="AO5" s="1066">
        <v>13</v>
      </c>
      <c r="AP5" s="1067"/>
      <c r="AQ5" s="1066">
        <v>13</v>
      </c>
      <c r="AR5" s="1067"/>
      <c r="AS5" s="1066" t="s">
        <v>1161</v>
      </c>
      <c r="AT5" s="1067"/>
      <c r="AU5" s="1066" t="s">
        <v>628</v>
      </c>
      <c r="AV5" s="1067"/>
      <c r="AW5" s="1066" t="s">
        <v>628</v>
      </c>
      <c r="AX5" s="1076"/>
      <c r="AY5" s="1013">
        <v>13</v>
      </c>
      <c r="AZ5" s="1014"/>
      <c r="BA5" s="1013">
        <v>13</v>
      </c>
      <c r="BB5" s="1021"/>
      <c r="BC5" s="361"/>
    </row>
    <row r="6" spans="1:55" ht="21" customHeight="1">
      <c r="A6" s="1077" t="s">
        <v>822</v>
      </c>
      <c r="B6" s="1076"/>
      <c r="C6" s="1086"/>
      <c r="D6" s="1071" t="str">
        <f>IF('様13'!O278=50,"V-06K-50","V-06K-75")</f>
        <v>V-06K-50</v>
      </c>
      <c r="E6" s="1089"/>
      <c r="F6" s="1015"/>
      <c r="G6" s="1071" t="str">
        <f>'様13'!$K$7</f>
        <v>V-01-50</v>
      </c>
      <c r="H6" s="1089"/>
      <c r="I6" s="1028" t="str">
        <f>'様13'!$K$61</f>
        <v>V-03-50</v>
      </c>
      <c r="J6" s="1028"/>
      <c r="K6" s="1028" t="str">
        <f>'様13'!$K$115</f>
        <v>V-05-50</v>
      </c>
      <c r="L6" s="1028"/>
      <c r="M6" s="1028" t="str">
        <f>'様13'!$K$169</f>
        <v>V-05K-50</v>
      </c>
      <c r="N6" s="1028"/>
      <c r="O6" s="1028" t="str">
        <f>'様13'!$K$223</f>
        <v>Ｖ-06-50</v>
      </c>
      <c r="P6" s="1028"/>
      <c r="Q6" s="1028" t="str">
        <f>'様13'!$K$277</f>
        <v>Ｖ-06K-50</v>
      </c>
      <c r="R6" s="1028"/>
      <c r="S6" s="1028" t="str">
        <f>'様13'!$K$331</f>
        <v>Ｖ-08-50</v>
      </c>
      <c r="T6" s="1028"/>
      <c r="U6" s="1028" t="str">
        <f>'様13'!$K$385</f>
        <v>Ｖ-09-50</v>
      </c>
      <c r="V6" s="1028"/>
      <c r="W6" s="1028" t="str">
        <f>'様13'!$K$439</f>
        <v>Ｖ-07-50</v>
      </c>
      <c r="X6" s="1028"/>
      <c r="Y6" s="1028" t="str">
        <f>'様13'!$K$493</f>
        <v>Ｖ-11-50</v>
      </c>
      <c r="Z6" s="1028"/>
      <c r="AA6" s="1028" t="str">
        <f>'様13'!$K$547</f>
        <v>Ｖ-11K-50</v>
      </c>
      <c r="AB6" s="1028"/>
      <c r="AC6" s="1028" t="str">
        <f>'様13'!$K$601</f>
        <v>Ｖ-04-50</v>
      </c>
      <c r="AD6" s="1028"/>
      <c r="AE6" s="1070" t="str">
        <f>'様16'!$K$7</f>
        <v>R-01-50</v>
      </c>
      <c r="AF6" s="1071"/>
      <c r="AG6" s="1028" t="str">
        <f>'様16'!$K$62</f>
        <v>R-01-50</v>
      </c>
      <c r="AH6" s="1028"/>
      <c r="AI6" s="1028" t="str">
        <f>'様16'!$K$117</f>
        <v>R-03-50</v>
      </c>
      <c r="AJ6" s="1028"/>
      <c r="AK6" s="1028" t="str">
        <f>'様16'!$K$172</f>
        <v>R-05-50</v>
      </c>
      <c r="AL6" s="1028"/>
      <c r="AM6" s="1028" t="str">
        <f>'様16'!$K$227</f>
        <v>R-05K-50</v>
      </c>
      <c r="AN6" s="1028"/>
      <c r="AO6" s="1028" t="str">
        <f>'様16'!$K$282</f>
        <v>R-06-50</v>
      </c>
      <c r="AP6" s="1028"/>
      <c r="AQ6" s="1028" t="str">
        <f>'様16'!$K$337</f>
        <v>R-06K-50</v>
      </c>
      <c r="AR6" s="1028"/>
      <c r="AS6" s="1028" t="str">
        <f>'様16'!$K$392</f>
        <v>R-08-50</v>
      </c>
      <c r="AT6" s="1028"/>
      <c r="AU6" s="1028" t="str">
        <f>'様16'!$K$447</f>
        <v>R-09-50</v>
      </c>
      <c r="AV6" s="1028"/>
      <c r="AW6" s="1028" t="str">
        <f>'様16'!$K$502</f>
        <v>R-07-50</v>
      </c>
      <c r="AX6" s="1028"/>
      <c r="AY6" s="1015" t="str">
        <f>'様16'!$K$557</f>
        <v>R-04-50</v>
      </c>
      <c r="AZ6" s="1016"/>
      <c r="BA6" s="1022" t="s">
        <v>1166</v>
      </c>
      <c r="BB6" s="1023"/>
      <c r="BC6" s="361"/>
    </row>
    <row r="7" spans="1:55" ht="21" customHeight="1">
      <c r="A7" s="751" t="s">
        <v>638</v>
      </c>
      <c r="B7" s="3" t="s">
        <v>639</v>
      </c>
      <c r="C7" s="11"/>
      <c r="D7" s="15"/>
      <c r="E7" s="297"/>
      <c r="F7" s="6"/>
      <c r="G7" s="207">
        <f>IF('様13'!$E14="","",'様13'!$E14)</f>
      </c>
      <c r="H7" s="208"/>
      <c r="I7" s="209">
        <f>IF('様13'!$E68="","",'様13'!$E68)</f>
      </c>
      <c r="J7" s="208"/>
      <c r="K7" s="209">
        <f>IF('様13'!$E122="","",'様13'!$E122)</f>
      </c>
      <c r="L7" s="208"/>
      <c r="M7" s="209">
        <f>IF('様13'!$E176="","",'様13'!$E176)</f>
      </c>
      <c r="N7" s="208"/>
      <c r="O7" s="210"/>
      <c r="P7" s="211"/>
      <c r="Q7" s="210"/>
      <c r="R7" s="211"/>
      <c r="S7" s="209">
        <f>IF('様13'!$E338="","",'様13'!$E338)</f>
      </c>
      <c r="T7" s="208"/>
      <c r="U7" s="210"/>
      <c r="V7" s="211"/>
      <c r="W7" s="210"/>
      <c r="X7" s="326"/>
      <c r="Y7" s="210"/>
      <c r="Z7" s="326"/>
      <c r="AA7" s="210"/>
      <c r="AB7" s="326"/>
      <c r="AC7" s="210"/>
      <c r="AD7" s="211"/>
      <c r="AE7" s="212">
        <f>IF('様16'!$E14="","",'様16'!$E14)</f>
      </c>
      <c r="AF7" s="338"/>
      <c r="AG7" s="209">
        <f>IF('様16'!$E69="","",'様16'!$E69)</f>
      </c>
      <c r="AH7" s="217"/>
      <c r="AI7" s="209">
        <f>IF('様16'!$E124="","",'様16'!$E124)</f>
      </c>
      <c r="AJ7" s="217"/>
      <c r="AK7" s="209">
        <f>IF('様16'!$E179="","",'様16'!$E179)</f>
      </c>
      <c r="AL7" s="217"/>
      <c r="AM7" s="209">
        <f>IF('様16'!$E234="","",'様16'!$E234)</f>
      </c>
      <c r="AN7" s="217"/>
      <c r="AO7" s="218"/>
      <c r="AP7" s="219"/>
      <c r="AQ7" s="218"/>
      <c r="AR7" s="219"/>
      <c r="AS7" s="209">
        <f>IF('様16'!$E399="","",'様16'!$E399)</f>
      </c>
      <c r="AT7" s="217"/>
      <c r="AU7" s="218"/>
      <c r="AV7" s="219"/>
      <c r="AW7" s="218"/>
      <c r="AX7" s="337"/>
      <c r="AY7" s="218"/>
      <c r="AZ7" s="219"/>
      <c r="BA7" s="218"/>
      <c r="BB7" s="220"/>
      <c r="BC7" s="361"/>
    </row>
    <row r="8" spans="1:55" ht="21" customHeight="1">
      <c r="A8" s="752"/>
      <c r="B8" s="3" t="s">
        <v>640</v>
      </c>
      <c r="C8" s="11"/>
      <c r="D8" s="16"/>
      <c r="E8" s="298"/>
      <c r="F8" s="17"/>
      <c r="G8" s="212">
        <f>IF('様13'!$E15="","",'様13'!$E15)</f>
      </c>
      <c r="H8" s="208"/>
      <c r="I8" s="209">
        <f>IF('様13'!$E69="","",'様13'!$E69)</f>
      </c>
      <c r="J8" s="208"/>
      <c r="K8" s="209">
        <f>IF('様13'!$E123="","",'様13'!$E123)</f>
      </c>
      <c r="L8" s="208"/>
      <c r="M8" s="209">
        <f>IF('様13'!$E177="","",'様13'!$E177)</f>
      </c>
      <c r="N8" s="208"/>
      <c r="O8" s="209">
        <f>IF('様13'!$E231="","",'様13'!$E231)</f>
      </c>
      <c r="P8" s="208"/>
      <c r="Q8" s="209">
        <f>IF('様13'!$E285="","",'様13'!$E285)</f>
      </c>
      <c r="R8" s="208"/>
      <c r="S8" s="209">
        <f>IF('様13'!$E339="","",'様13'!$E339)</f>
      </c>
      <c r="T8" s="208"/>
      <c r="U8" s="209">
        <f>IF('様13'!$E393="","",'様13'!$E393)</f>
      </c>
      <c r="V8" s="208"/>
      <c r="W8" s="209">
        <f>IF('様13'!$E447="","",'様13'!$E447)</f>
      </c>
      <c r="X8" s="327"/>
      <c r="Y8" s="209">
        <f>IF('様13'!$E501="","",'様13'!$E501)</f>
      </c>
      <c r="Z8" s="327"/>
      <c r="AA8" s="209">
        <f>IF('様13'!$E555="","",'様13'!$E555)</f>
      </c>
      <c r="AB8" s="327"/>
      <c r="AC8" s="209">
        <f>IF('様13'!$E609="","",'様13'!$E609)</f>
      </c>
      <c r="AD8" s="208"/>
      <c r="AE8" s="212">
        <f>IF('様16'!$E15="","",'様16'!$E15)</f>
      </c>
      <c r="AF8" s="338"/>
      <c r="AG8" s="209">
        <f>IF('様16'!$E70="","",'様16'!$E70)</f>
      </c>
      <c r="AH8" s="217"/>
      <c r="AI8" s="209">
        <f>IF('様16'!$E125="","",'様16'!$E125)</f>
      </c>
      <c r="AJ8" s="217"/>
      <c r="AK8" s="209">
        <f>IF('様16'!$E180="","",'様16'!$E180)</f>
      </c>
      <c r="AL8" s="217"/>
      <c r="AM8" s="209">
        <f>IF('様16'!$E235="","",'様16'!$E235)</f>
      </c>
      <c r="AN8" s="217"/>
      <c r="AO8" s="209">
        <f>IF('様16'!$E290="","",'様16'!$E290)</f>
      </c>
      <c r="AP8" s="217"/>
      <c r="AQ8" s="209">
        <f>IF('様16'!$E345="","",'様16'!$E345)</f>
      </c>
      <c r="AR8" s="217"/>
      <c r="AS8" s="209">
        <f>IF('様16'!$E400="","",'様16'!$E400)</f>
      </c>
      <c r="AT8" s="217"/>
      <c r="AU8" s="209">
        <f>IF('様16'!$E455="","",'様16'!$E455)</f>
      </c>
      <c r="AV8" s="217"/>
      <c r="AW8" s="209">
        <f>IF('様16'!$E510="","",'様16'!$E510)</f>
      </c>
      <c r="AX8" s="338"/>
      <c r="AY8" s="209">
        <f>IF('様16'!$E565="","",'様16'!$E565)</f>
      </c>
      <c r="AZ8" s="217"/>
      <c r="BA8" s="209" t="e">
        <f>IF('様16'!#REF!="","",'様16'!#REF!)</f>
        <v>#REF!</v>
      </c>
      <c r="BB8" s="221"/>
      <c r="BC8" s="361"/>
    </row>
    <row r="9" spans="1:55" ht="21" customHeight="1">
      <c r="A9" s="752"/>
      <c r="B9" s="3" t="s">
        <v>641</v>
      </c>
      <c r="C9" s="11"/>
      <c r="D9" s="16"/>
      <c r="E9" s="298"/>
      <c r="F9" s="17"/>
      <c r="G9" s="212">
        <f>IF('様13'!$E16="","",'様13'!$E16)</f>
      </c>
      <c r="H9" s="208"/>
      <c r="I9" s="209">
        <f>IF('様13'!$E70="","",'様13'!$E70)</f>
      </c>
      <c r="J9" s="208"/>
      <c r="K9" s="209">
        <f>IF('様13'!$E124="","",'様13'!$E124)</f>
      </c>
      <c r="L9" s="208"/>
      <c r="M9" s="209">
        <f>IF('様13'!$E178="","",'様13'!$E178)</f>
      </c>
      <c r="N9" s="208"/>
      <c r="O9" s="209">
        <f>IF('様13'!$E232="","",'様13'!$E232)</f>
      </c>
      <c r="P9" s="208"/>
      <c r="Q9" s="209">
        <f>IF('様13'!$E286="","",'様13'!$E286)</f>
      </c>
      <c r="R9" s="208"/>
      <c r="S9" s="209">
        <f>IF('様13'!$E340="","",'様13'!$E340)</f>
      </c>
      <c r="T9" s="208"/>
      <c r="U9" s="209">
        <f>IF('様13'!$E394="","",'様13'!$E394)</f>
      </c>
      <c r="V9" s="208"/>
      <c r="W9" s="209">
        <f>IF('様13'!$E448="","",'様13'!$E448)</f>
      </c>
      <c r="X9" s="327"/>
      <c r="Y9" s="209">
        <f>IF('様13'!$E502="","",'様13'!$E502)</f>
      </c>
      <c r="Z9" s="327"/>
      <c r="AA9" s="209">
        <f>IF('様13'!$E556="","",'様13'!$E556)</f>
      </c>
      <c r="AB9" s="327"/>
      <c r="AC9" s="209">
        <f>IF('様13'!$E610="","",'様13'!$E610)</f>
      </c>
      <c r="AD9" s="208"/>
      <c r="AE9" s="212">
        <f>IF('様16'!$E16="","",'様16'!$E16)</f>
      </c>
      <c r="AF9" s="338"/>
      <c r="AG9" s="209">
        <f>IF('様16'!$E71="","",'様16'!$E71)</f>
      </c>
      <c r="AH9" s="217"/>
      <c r="AI9" s="209">
        <f>IF('様16'!$E126="","",'様16'!$E126)</f>
      </c>
      <c r="AJ9" s="217"/>
      <c r="AK9" s="209">
        <f>IF('様16'!$E181="","",'様16'!$E181)</f>
      </c>
      <c r="AL9" s="217"/>
      <c r="AM9" s="209">
        <f>IF('様16'!$E236="","",'様16'!$E236)</f>
      </c>
      <c r="AN9" s="217"/>
      <c r="AO9" s="209">
        <f>IF('様16'!$E291="","",'様16'!$E291)</f>
      </c>
      <c r="AP9" s="217"/>
      <c r="AQ9" s="209">
        <f>IF('様16'!$E346="","",'様16'!$E346)</f>
      </c>
      <c r="AR9" s="217"/>
      <c r="AS9" s="209">
        <f>IF('様16'!$E401="","",'様16'!$E401)</f>
      </c>
      <c r="AT9" s="217"/>
      <c r="AU9" s="209">
        <f>IF('様16'!$E456="","",'様16'!$E456)</f>
      </c>
      <c r="AV9" s="217"/>
      <c r="AW9" s="209">
        <f>IF('様16'!$E511="","",'様16'!$E511)</f>
      </c>
      <c r="AX9" s="338"/>
      <c r="AY9" s="209">
        <f>IF('様16'!$E566="","",'様16'!$E566)</f>
      </c>
      <c r="AZ9" s="217"/>
      <c r="BA9" s="209" t="e">
        <f>IF('様16'!#REF!="","",'様16'!#REF!)</f>
        <v>#REF!</v>
      </c>
      <c r="BB9" s="221"/>
      <c r="BC9" s="361"/>
    </row>
    <row r="10" spans="1:55" ht="21" customHeight="1">
      <c r="A10" s="752"/>
      <c r="B10" s="3" t="s">
        <v>642</v>
      </c>
      <c r="C10" s="11"/>
      <c r="D10" s="16"/>
      <c r="E10" s="298"/>
      <c r="F10" s="17"/>
      <c r="G10" s="212">
        <f>IF('様13'!$E18="","",'様13'!$E18)</f>
      </c>
      <c r="H10" s="208"/>
      <c r="I10" s="209">
        <f>IF('様13'!$E72="","",'様13'!$E72)</f>
      </c>
      <c r="J10" s="208"/>
      <c r="K10" s="209">
        <f>IF('様13'!$E126="","",'様13'!$E126)</f>
      </c>
      <c r="L10" s="208"/>
      <c r="M10" s="209">
        <f>IF('様13'!$E180="","",'様13'!$E180)</f>
      </c>
      <c r="N10" s="208"/>
      <c r="O10" s="209">
        <f>IF('様13'!$E234="","",'様13'!$E234)</f>
      </c>
      <c r="P10" s="208"/>
      <c r="Q10" s="209">
        <f>IF('様13'!$E288="","",'様13'!$E288)</f>
      </c>
      <c r="R10" s="208"/>
      <c r="S10" s="209">
        <f>IF('様13'!$E342="","",'様13'!$E342)</f>
      </c>
      <c r="T10" s="208"/>
      <c r="U10" s="209">
        <f>IF('様13'!$E396="","",'様13'!$E396)</f>
      </c>
      <c r="V10" s="208"/>
      <c r="W10" s="209">
        <f>IF('様13'!$E450="","",'様13'!$E450)</f>
      </c>
      <c r="X10" s="327"/>
      <c r="Y10" s="209">
        <f>IF('様13'!$E504="","",'様13'!$E504)</f>
      </c>
      <c r="Z10" s="327"/>
      <c r="AA10" s="209">
        <f>IF('様13'!$E558="","",'様13'!$E558)</f>
      </c>
      <c r="AB10" s="327"/>
      <c r="AC10" s="209">
        <f>IF('様13'!$E612="","",'様13'!$E612)</f>
      </c>
      <c r="AD10" s="208"/>
      <c r="AE10" s="212">
        <f>IF('様16'!$E17="","",'様16'!$E17)</f>
      </c>
      <c r="AF10" s="338"/>
      <c r="AG10" s="209">
        <f>IF('様16'!$E72="","",'様16'!$E72)</f>
      </c>
      <c r="AH10" s="217"/>
      <c r="AI10" s="209">
        <f>IF('様16'!$E127="","",'様16'!$E127)</f>
      </c>
      <c r="AJ10" s="217"/>
      <c r="AK10" s="209">
        <f>IF('様16'!$E182="","",'様16'!$E182)</f>
      </c>
      <c r="AL10" s="217"/>
      <c r="AM10" s="209">
        <f>IF('様16'!$E237="","",'様16'!$E237)</f>
      </c>
      <c r="AN10" s="217"/>
      <c r="AO10" s="209">
        <f>IF('様16'!$E292="","",'様16'!$E292)</f>
      </c>
      <c r="AP10" s="217"/>
      <c r="AQ10" s="209">
        <f>IF('様16'!$E347="","",'様16'!$E347)</f>
      </c>
      <c r="AR10" s="217"/>
      <c r="AS10" s="209">
        <f>IF('様16'!$E402="","",'様16'!$E402)</f>
      </c>
      <c r="AT10" s="217"/>
      <c r="AU10" s="209">
        <f>IF('様16'!$E457="","",'様16'!$E457)</f>
      </c>
      <c r="AV10" s="217"/>
      <c r="AW10" s="209">
        <f>IF('様16'!$E512="","",'様16'!$E512)</f>
      </c>
      <c r="AX10" s="338"/>
      <c r="AY10" s="209">
        <f>IF('様16'!$E567="","",'様16'!$E567)</f>
      </c>
      <c r="AZ10" s="217"/>
      <c r="BA10" s="209" t="e">
        <f>IF('様16'!#REF!="","",'様16'!#REF!)</f>
        <v>#REF!</v>
      </c>
      <c r="BB10" s="221"/>
      <c r="BC10" s="361"/>
    </row>
    <row r="11" spans="1:55" ht="21" customHeight="1">
      <c r="A11" s="752"/>
      <c r="B11" s="3" t="s">
        <v>652</v>
      </c>
      <c r="C11" s="11"/>
      <c r="D11" s="16"/>
      <c r="E11" s="298"/>
      <c r="F11" s="17"/>
      <c r="G11" s="212">
        <f>IF('様13'!$E19="","",'様13'!$E19)</f>
      </c>
      <c r="H11" s="208"/>
      <c r="I11" s="209">
        <f>IF('様13'!$E73="","",'様13'!$E73)</f>
      </c>
      <c r="J11" s="208"/>
      <c r="K11" s="209">
        <f>IF('様13'!$E127="","",'様13'!$E127)</f>
      </c>
      <c r="L11" s="208"/>
      <c r="M11" s="209">
        <f>IF('様13'!$E181="","",'様13'!$E181)</f>
      </c>
      <c r="N11" s="208"/>
      <c r="O11" s="209">
        <f>IF('様13'!$E235="","",'様13'!$E235)</f>
      </c>
      <c r="P11" s="208"/>
      <c r="Q11" s="209">
        <f>IF('様13'!$E289="","",'様13'!$E289)</f>
      </c>
      <c r="R11" s="208"/>
      <c r="S11" s="209">
        <f>IF('様13'!$E343="","",'様13'!$E343)</f>
      </c>
      <c r="T11" s="208"/>
      <c r="U11" s="209">
        <f>IF('様13'!$E397="","",'様13'!$E397)</f>
      </c>
      <c r="V11" s="208"/>
      <c r="W11" s="209">
        <f>IF('様13'!$E451="","",'様13'!$E451)</f>
      </c>
      <c r="X11" s="327"/>
      <c r="Y11" s="209">
        <f>IF('様13'!$E505="","",'様13'!$E505)</f>
      </c>
      <c r="Z11" s="327"/>
      <c r="AA11" s="209">
        <f>IF('様13'!$E559="","",'様13'!$E559)</f>
      </c>
      <c r="AB11" s="327"/>
      <c r="AC11" s="209">
        <f>IF('様13'!$E613="","",'様13'!$E613)</f>
      </c>
      <c r="AD11" s="208"/>
      <c r="AE11" s="212">
        <f>IF('様16'!$E19="","",'様16'!$E19)</f>
      </c>
      <c r="AF11" s="338"/>
      <c r="AG11" s="209">
        <f>IF('様16'!$E74="","",'様16'!$E74)</f>
      </c>
      <c r="AH11" s="217"/>
      <c r="AI11" s="209">
        <f>IF('様16'!$E129="","",'様16'!$E129)</f>
      </c>
      <c r="AJ11" s="217"/>
      <c r="AK11" s="209">
        <f>IF('様16'!$E184="","",'様16'!$E184)</f>
      </c>
      <c r="AL11" s="217"/>
      <c r="AM11" s="209">
        <f>IF('様16'!$E239="","",'様16'!$E239)</f>
      </c>
      <c r="AN11" s="217"/>
      <c r="AO11" s="209">
        <f>IF('様16'!$E294="","",'様16'!$E294)</f>
      </c>
      <c r="AP11" s="217"/>
      <c r="AQ11" s="209">
        <f>IF('様16'!$E349="","",'様16'!$E349)</f>
      </c>
      <c r="AR11" s="217"/>
      <c r="AS11" s="209">
        <f>IF('様16'!$E404="","",'様16'!$E404)</f>
      </c>
      <c r="AT11" s="217"/>
      <c r="AU11" s="209">
        <f>IF('様16'!$E459="","",'様16'!$E459)</f>
      </c>
      <c r="AV11" s="217"/>
      <c r="AW11" s="209">
        <f>IF('様16'!$E514="","",'様16'!$E514)</f>
      </c>
      <c r="AX11" s="338"/>
      <c r="AY11" s="209">
        <f>IF('様16'!$E569="","",'様16'!$E569)</f>
      </c>
      <c r="AZ11" s="217"/>
      <c r="BA11" s="209">
        <f>IF('様16'!$E8869="","",'様16'!#REF!)</f>
      </c>
      <c r="BB11" s="221"/>
      <c r="BC11" s="361"/>
    </row>
    <row r="12" spans="1:55" ht="21" customHeight="1">
      <c r="A12" s="752"/>
      <c r="B12" s="3" t="s">
        <v>653</v>
      </c>
      <c r="C12" s="11"/>
      <c r="D12" s="16"/>
      <c r="E12" s="298"/>
      <c r="F12" s="17"/>
      <c r="G12" s="212">
        <f>IF('様13'!$E20="","",'様13'!$E20)</f>
      </c>
      <c r="H12" s="208"/>
      <c r="I12" s="209">
        <f>IF('様13'!$E74="","",'様13'!$E74)</f>
      </c>
      <c r="J12" s="208"/>
      <c r="K12" s="209">
        <f>IF('様13'!$E128="","",'様13'!$E128)</f>
      </c>
      <c r="L12" s="208"/>
      <c r="M12" s="209">
        <f>IF('様13'!$E182="","",'様13'!$E182)</f>
      </c>
      <c r="N12" s="475"/>
      <c r="O12" s="474">
        <f>IF('様13'!$E236="","",'様13'!$E236)</f>
      </c>
      <c r="P12" s="475"/>
      <c r="Q12" s="209">
        <f>IF('様13'!$E290="","",'様13'!$E290)</f>
      </c>
      <c r="R12" s="475"/>
      <c r="S12" s="474">
        <f>IF('様13'!$E344="","",'様13'!$E344)</f>
      </c>
      <c r="T12" s="475"/>
      <c r="U12" s="474">
        <f>IF('様13'!$E398="","",'様13'!$E398)</f>
      </c>
      <c r="V12" s="475"/>
      <c r="W12" s="474">
        <f>IF('様13'!$E452="","",'様13'!$E452)</f>
      </c>
      <c r="X12" s="476"/>
      <c r="Y12" s="474">
        <f>IF('様13'!$E506="","",'様13'!$E506)</f>
      </c>
      <c r="Z12" s="476"/>
      <c r="AA12" s="474">
        <f>IF('様13'!$E560="","",'様13'!$E560)</f>
      </c>
      <c r="AB12" s="476"/>
      <c r="AC12" s="474">
        <f>IF('様13'!$E614="","",'様13'!$E614)</f>
      </c>
      <c r="AD12" s="475"/>
      <c r="AE12" s="212">
        <f>IF('様16'!$E20="","",'様16'!$E20)</f>
      </c>
      <c r="AF12" s="338"/>
      <c r="AG12" s="209">
        <f>IF('様16'!$E75="","",'様16'!$E75)</f>
      </c>
      <c r="AH12" s="217"/>
      <c r="AI12" s="209">
        <f>IF('様16'!$E130="","",'様16'!$E130)</f>
      </c>
      <c r="AJ12" s="217"/>
      <c r="AK12" s="209">
        <f>IF('様16'!$E185="","",'様16'!$E185)</f>
      </c>
      <c r="AL12" s="217"/>
      <c r="AM12" s="209">
        <f>IF('様16'!$E240="","",'様16'!$E240)</f>
      </c>
      <c r="AN12" s="478"/>
      <c r="AO12" s="209">
        <f>IF('様16'!$E295="","",'様16'!$E295)</f>
      </c>
      <c r="AP12" s="217"/>
      <c r="AQ12" s="209">
        <f>IF('様16'!$E350="","",'様16'!$E350)</f>
      </c>
      <c r="AR12" s="217"/>
      <c r="AS12" s="209">
        <f>IF('様16'!$E405="","",'様16'!$E405)</f>
      </c>
      <c r="AT12" s="217"/>
      <c r="AU12" s="209">
        <f>IF('様16'!$E460="","",'様16'!$E460)</f>
      </c>
      <c r="AV12" s="217"/>
      <c r="AW12" s="209">
        <f>IF('様16'!$E515="","",'様16'!$E515)</f>
      </c>
      <c r="AX12" s="338"/>
      <c r="AY12" s="209">
        <f>IF('様16'!$E570="","",'様16'!$E570)</f>
      </c>
      <c r="AZ12" s="478"/>
      <c r="BA12" s="209" t="e">
        <f>IF('様16'!#REF!="","",'様16'!#REF!)</f>
        <v>#REF!</v>
      </c>
      <c r="BB12" s="221"/>
      <c r="BC12" s="361"/>
    </row>
    <row r="13" spans="1:55" ht="21" customHeight="1">
      <c r="A13" s="752"/>
      <c r="B13" s="3" t="s">
        <v>645</v>
      </c>
      <c r="C13" s="11"/>
      <c r="D13" s="16"/>
      <c r="E13" s="298"/>
      <c r="F13" s="17"/>
      <c r="G13" s="212">
        <f>IF('様13'!$E21="","",'様13'!$E21)</f>
      </c>
      <c r="H13" s="208"/>
      <c r="I13" s="209">
        <f>IF('様13'!$E75="","",'様13'!$E75)</f>
      </c>
      <c r="J13" s="208"/>
      <c r="K13" s="209">
        <f>IF('様13'!$E129="","",'様13'!$E129)</f>
      </c>
      <c r="L13" s="208"/>
      <c r="M13" s="209">
        <f>IF('様13'!$E183="","",'様13'!$E183)</f>
      </c>
      <c r="N13" s="475"/>
      <c r="O13" s="474">
        <f>IF('様13'!$E237="","",'様13'!$E237)</f>
      </c>
      <c r="P13" s="475"/>
      <c r="Q13" s="209">
        <f>IF('様13'!$E291="","",'様13'!$E291)</f>
      </c>
      <c r="R13" s="475"/>
      <c r="S13" s="474">
        <f>IF('様13'!$E345="","",'様13'!$E345)</f>
      </c>
      <c r="T13" s="475"/>
      <c r="U13" s="474">
        <f>IF('様13'!$E399="","",'様13'!$E399)</f>
      </c>
      <c r="V13" s="475"/>
      <c r="W13" s="474">
        <f>IF('様13'!$E453="","",'様13'!$E453)</f>
      </c>
      <c r="X13" s="476"/>
      <c r="Y13" s="474">
        <f>IF('様13'!$E507="","",'様13'!$E507)</f>
      </c>
      <c r="Z13" s="476"/>
      <c r="AA13" s="474">
        <f>IF('様13'!$E561="","",'様13'!$E561)</f>
      </c>
      <c r="AB13" s="476"/>
      <c r="AC13" s="474">
        <f>IF('様13'!$E615="","",'様13'!$E615)</f>
      </c>
      <c r="AD13" s="475"/>
      <c r="AE13" s="477">
        <f>IF('様16'!$K13="","",'様16'!$K13)</f>
      </c>
      <c r="AF13" s="479"/>
      <c r="AG13" s="474">
        <f>IF('様16'!$K68="","",'様16'!$K68)</f>
      </c>
      <c r="AH13" s="478"/>
      <c r="AI13" s="474">
        <f>IF('様16'!$K123="","",'様16'!$K123)</f>
      </c>
      <c r="AJ13" s="478"/>
      <c r="AK13" s="474">
        <f>IF('様16'!$K178="","",'様16'!$K178)</f>
      </c>
      <c r="AL13" s="478"/>
      <c r="AM13" s="474">
        <f>IF('様16'!$K233="","",'様16'!$K233)</f>
      </c>
      <c r="AN13" s="478"/>
      <c r="AO13" s="474">
        <f>IF('様16'!$K288="","",'様16'!$K288)</f>
      </c>
      <c r="AP13" s="478"/>
      <c r="AQ13" s="474">
        <f>IF('様16'!$K343="","",'様16'!$K343)</f>
      </c>
      <c r="AR13" s="478"/>
      <c r="AS13" s="474">
        <f>IF('様16'!$K398="","",'様16'!$K398)</f>
      </c>
      <c r="AT13" s="478"/>
      <c r="AU13" s="474">
        <f>IF('様16'!$K453="","",'様16'!$K453)</f>
      </c>
      <c r="AV13" s="478"/>
      <c r="AW13" s="474">
        <f>IF('様16'!$K508="","",'様16'!$K508)</f>
      </c>
      <c r="AX13" s="479"/>
      <c r="AY13" s="474">
        <f>IF('様16'!$K563="","",'様16'!$K563)</f>
      </c>
      <c r="AZ13" s="478"/>
      <c r="BA13" s="209" t="e">
        <f>IF('様16'!#REF!="","",'様16'!#REF!)</f>
        <v>#REF!</v>
      </c>
      <c r="BB13" s="221"/>
      <c r="BC13" s="361"/>
    </row>
    <row r="14" spans="1:55" ht="21" customHeight="1">
      <c r="A14" s="753"/>
      <c r="B14" s="4" t="s">
        <v>643</v>
      </c>
      <c r="C14" s="12"/>
      <c r="D14" s="10"/>
      <c r="E14" s="299"/>
      <c r="F14" s="9"/>
      <c r="G14" s="10"/>
      <c r="H14" s="8"/>
      <c r="I14" s="7"/>
      <c r="J14" s="8"/>
      <c r="K14" s="7"/>
      <c r="L14" s="8"/>
      <c r="M14" s="7"/>
      <c r="N14" s="8"/>
      <c r="O14" s="7"/>
      <c r="P14" s="8"/>
      <c r="Q14" s="7"/>
      <c r="R14" s="8"/>
      <c r="S14" s="7"/>
      <c r="T14" s="8"/>
      <c r="U14" s="7"/>
      <c r="V14" s="8"/>
      <c r="W14" s="7"/>
      <c r="X14" s="328"/>
      <c r="Y14" s="7"/>
      <c r="Z14" s="328"/>
      <c r="AA14" s="7"/>
      <c r="AB14" s="328"/>
      <c r="AC14" s="7"/>
      <c r="AD14" s="8"/>
      <c r="AE14" s="334">
        <f>IF('様16'!$K16="","",'様16'!$K16)</f>
      </c>
      <c r="AF14" s="339"/>
      <c r="AG14" s="305">
        <f>IF('様16'!$K71="","",'様16'!$K71)</f>
      </c>
      <c r="AH14" s="222"/>
      <c r="AI14" s="305">
        <f>IF('様16'!$K126="","",'様16'!$K126)</f>
      </c>
      <c r="AJ14" s="222"/>
      <c r="AK14" s="305">
        <f>IF('様16'!$K181="","",'様16'!$K181)</f>
      </c>
      <c r="AL14" s="222"/>
      <c r="AM14" s="305">
        <f>IF('様16'!$K236="","",'様16'!$K236)</f>
      </c>
      <c r="AN14" s="222"/>
      <c r="AO14" s="305">
        <f>IF('様16'!$K291="","",'様16'!$K291)</f>
      </c>
      <c r="AP14" s="222"/>
      <c r="AQ14" s="305">
        <f>IF('様16'!$K346="","",'様16'!$K346)</f>
      </c>
      <c r="AR14" s="222"/>
      <c r="AS14" s="305">
        <f>IF('様16'!$K401="","",'様16'!$K401)</f>
      </c>
      <c r="AT14" s="222"/>
      <c r="AU14" s="305">
        <f>IF('様16'!$K456="","",'様16'!$K456)</f>
      </c>
      <c r="AV14" s="222"/>
      <c r="AW14" s="305">
        <f>IF('様16'!$K511="","",'様16'!$K511)</f>
      </c>
      <c r="AX14" s="339"/>
      <c r="AY14" s="305">
        <f>IF('様16'!$K566="","",'様16'!$K566)</f>
      </c>
      <c r="AZ14" s="222"/>
      <c r="BA14" s="305" t="e">
        <f>IF('様16'!#REF!="","",'様16'!#REF!)</f>
        <v>#REF!</v>
      </c>
      <c r="BB14" s="223"/>
      <c r="BC14" s="361"/>
    </row>
    <row r="15" spans="1:55" ht="27" customHeight="1">
      <c r="A15" s="751" t="s">
        <v>622</v>
      </c>
      <c r="B15" s="43">
        <v>53</v>
      </c>
      <c r="C15" s="40" t="s">
        <v>623</v>
      </c>
      <c r="D15" s="998"/>
      <c r="E15" s="1000"/>
      <c r="F15" s="987"/>
      <c r="G15" s="363">
        <f>IF('様13'!$M25="","",'様13'!$M25)</f>
      </c>
      <c r="H15" s="233">
        <f>IF(G15="","",IF(G15=G16,"○","×"))</f>
      </c>
      <c r="I15" s="1002"/>
      <c r="J15" s="1004"/>
      <c r="K15" s="1002"/>
      <c r="L15" s="1004"/>
      <c r="M15" s="1002"/>
      <c r="N15" s="1004"/>
      <c r="O15" s="1002"/>
      <c r="P15" s="1004"/>
      <c r="Q15" s="1002"/>
      <c r="R15" s="1004"/>
      <c r="S15" s="1002"/>
      <c r="T15" s="1004"/>
      <c r="U15" s="1002"/>
      <c r="V15" s="1004"/>
      <c r="W15" s="1002"/>
      <c r="X15" s="1000"/>
      <c r="Y15" s="1002"/>
      <c r="Z15" s="1000"/>
      <c r="AA15" s="1002"/>
      <c r="AB15" s="1000"/>
      <c r="AC15" s="1002"/>
      <c r="AD15" s="1004"/>
      <c r="AE15" s="336">
        <f>IF('様16'!$M22="","",'様16'!$M22)</f>
      </c>
      <c r="AF15" s="234">
        <f>IF(AE15="","",IF(AE15=AE16,"○","×"))</f>
      </c>
      <c r="AG15" s="206">
        <f>IF('様16'!$M22="","",'様16'!$M22)</f>
      </c>
      <c r="AH15" s="233">
        <f>IF(AG15="","",IF(AG15=AG16,"○","×"))</f>
      </c>
      <c r="AI15" s="1002"/>
      <c r="AJ15" s="1004"/>
      <c r="AK15" s="1002"/>
      <c r="AL15" s="1004"/>
      <c r="AM15" s="1002"/>
      <c r="AN15" s="1004"/>
      <c r="AO15" s="1002"/>
      <c r="AP15" s="1004"/>
      <c r="AQ15" s="1002"/>
      <c r="AR15" s="1004"/>
      <c r="AS15" s="1002"/>
      <c r="AT15" s="1004"/>
      <c r="AU15" s="1002"/>
      <c r="AV15" s="1004"/>
      <c r="AW15" s="985"/>
      <c r="AX15" s="1017"/>
      <c r="AY15" s="985"/>
      <c r="AZ15" s="1011"/>
      <c r="BA15" s="985"/>
      <c r="BB15" s="987"/>
      <c r="BC15" s="361"/>
    </row>
    <row r="16" spans="1:55" ht="12" customHeight="1">
      <c r="A16" s="752"/>
      <c r="B16" s="29"/>
      <c r="C16" s="251"/>
      <c r="D16" s="999"/>
      <c r="E16" s="1001"/>
      <c r="F16" s="988"/>
      <c r="G16" s="312">
        <v>100</v>
      </c>
      <c r="H16" s="313"/>
      <c r="I16" s="1003"/>
      <c r="J16" s="1005"/>
      <c r="K16" s="1003"/>
      <c r="L16" s="1005"/>
      <c r="M16" s="1003"/>
      <c r="N16" s="1005"/>
      <c r="O16" s="1003"/>
      <c r="P16" s="1005"/>
      <c r="Q16" s="1003"/>
      <c r="R16" s="1005"/>
      <c r="S16" s="1003"/>
      <c r="T16" s="1005"/>
      <c r="U16" s="1003"/>
      <c r="V16" s="1005"/>
      <c r="W16" s="1003"/>
      <c r="X16" s="1001"/>
      <c r="Y16" s="1003"/>
      <c r="Z16" s="1001"/>
      <c r="AA16" s="1003"/>
      <c r="AB16" s="1001"/>
      <c r="AC16" s="1003"/>
      <c r="AD16" s="1005"/>
      <c r="AE16" s="311">
        <v>100</v>
      </c>
      <c r="AF16" s="314"/>
      <c r="AG16" s="198">
        <v>100</v>
      </c>
      <c r="AH16" s="527"/>
      <c r="AI16" s="1003"/>
      <c r="AJ16" s="1005"/>
      <c r="AK16" s="1003"/>
      <c r="AL16" s="1005"/>
      <c r="AM16" s="1003"/>
      <c r="AN16" s="1005"/>
      <c r="AO16" s="1003"/>
      <c r="AP16" s="1005"/>
      <c r="AQ16" s="1003"/>
      <c r="AR16" s="1005"/>
      <c r="AS16" s="1003"/>
      <c r="AT16" s="1005"/>
      <c r="AU16" s="1003"/>
      <c r="AV16" s="1005"/>
      <c r="AW16" s="1003"/>
      <c r="AX16" s="1001"/>
      <c r="AY16" s="1003"/>
      <c r="AZ16" s="1005"/>
      <c r="BA16" s="1003"/>
      <c r="BB16" s="988"/>
      <c r="BC16" s="361"/>
    </row>
    <row r="17" spans="1:55" ht="27" customHeight="1">
      <c r="A17" s="752"/>
      <c r="B17" s="43">
        <v>37.5</v>
      </c>
      <c r="C17" s="40" t="s">
        <v>623</v>
      </c>
      <c r="D17" s="992" t="s">
        <v>552</v>
      </c>
      <c r="E17" s="993"/>
      <c r="F17" s="994"/>
      <c r="G17" s="363">
        <f>IF('様13'!$M26="","",'様13'!$M26)</f>
      </c>
      <c r="H17" s="156">
        <f>IF(G17="","",IF(AND(95&lt;=G17,G17&lt;=100),"○","×"))</f>
      </c>
      <c r="I17" s="1002"/>
      <c r="J17" s="1004"/>
      <c r="K17" s="1002"/>
      <c r="L17" s="1004"/>
      <c r="M17" s="1002"/>
      <c r="N17" s="1004"/>
      <c r="O17" s="1002"/>
      <c r="P17" s="1004"/>
      <c r="Q17" s="1002"/>
      <c r="R17" s="1004"/>
      <c r="S17" s="1002"/>
      <c r="T17" s="1004"/>
      <c r="U17" s="1002"/>
      <c r="V17" s="1004"/>
      <c r="W17" s="1002"/>
      <c r="X17" s="1000"/>
      <c r="Y17" s="1002"/>
      <c r="Z17" s="1000"/>
      <c r="AA17" s="1002"/>
      <c r="AB17" s="1000"/>
      <c r="AC17" s="1002"/>
      <c r="AD17" s="1004"/>
      <c r="AE17" s="364">
        <f>IF('様16'!$M23="","",'様16'!$M23)</f>
      </c>
      <c r="AF17" s="225">
        <f>IF(AE17="","",IF(AND(95&lt;=AE17,AE17&lt;=100),"○","×"))</f>
      </c>
      <c r="AG17" s="304">
        <f>IF('様16'!$M23="","",'様16'!$M23)</f>
      </c>
      <c r="AH17" s="156">
        <f>IF(AG17="","",IF(AND(95&lt;=AG17,AG17&lt;=100),"○","×"))</f>
      </c>
      <c r="AI17" s="1002"/>
      <c r="AJ17" s="1004"/>
      <c r="AK17" s="1002"/>
      <c r="AL17" s="1004"/>
      <c r="AM17" s="1002"/>
      <c r="AN17" s="1004"/>
      <c r="AO17" s="1002"/>
      <c r="AP17" s="1004"/>
      <c r="AQ17" s="1002"/>
      <c r="AR17" s="1004"/>
      <c r="AS17" s="1002"/>
      <c r="AT17" s="1004"/>
      <c r="AU17" s="1002"/>
      <c r="AV17" s="1004"/>
      <c r="AW17" s="1002"/>
      <c r="AX17" s="1000"/>
      <c r="AY17" s="1002"/>
      <c r="AZ17" s="1004"/>
      <c r="BA17" s="1002"/>
      <c r="BB17" s="1010"/>
      <c r="BC17" s="361"/>
    </row>
    <row r="18" spans="1:55" ht="12" customHeight="1">
      <c r="A18" s="752"/>
      <c r="B18" s="29"/>
      <c r="C18" s="251"/>
      <c r="D18" s="995"/>
      <c r="E18" s="996"/>
      <c r="F18" s="997"/>
      <c r="G18" s="198" t="s">
        <v>418</v>
      </c>
      <c r="H18" s="313"/>
      <c r="I18" s="1003"/>
      <c r="J18" s="1005"/>
      <c r="K18" s="1003"/>
      <c r="L18" s="1005"/>
      <c r="M18" s="1003"/>
      <c r="N18" s="1005"/>
      <c r="O18" s="1003"/>
      <c r="P18" s="1005"/>
      <c r="Q18" s="1003"/>
      <c r="R18" s="1005"/>
      <c r="S18" s="1003"/>
      <c r="T18" s="1005"/>
      <c r="U18" s="1003"/>
      <c r="V18" s="1005"/>
      <c r="W18" s="1003"/>
      <c r="X18" s="1001"/>
      <c r="Y18" s="1003"/>
      <c r="Z18" s="1001"/>
      <c r="AA18" s="1003"/>
      <c r="AB18" s="1001"/>
      <c r="AC18" s="1003"/>
      <c r="AD18" s="1005"/>
      <c r="AE18" s="311" t="s">
        <v>418</v>
      </c>
      <c r="AF18" s="314"/>
      <c r="AG18" s="198" t="s">
        <v>418</v>
      </c>
      <c r="AH18" s="527"/>
      <c r="AI18" s="1003"/>
      <c r="AJ18" s="1005"/>
      <c r="AK18" s="1003"/>
      <c r="AL18" s="1005"/>
      <c r="AM18" s="1003"/>
      <c r="AN18" s="1005"/>
      <c r="AO18" s="1003"/>
      <c r="AP18" s="1005"/>
      <c r="AQ18" s="1003"/>
      <c r="AR18" s="1005"/>
      <c r="AS18" s="1003"/>
      <c r="AT18" s="1005"/>
      <c r="AU18" s="1003"/>
      <c r="AV18" s="1005"/>
      <c r="AW18" s="1003"/>
      <c r="AX18" s="1001"/>
      <c r="AY18" s="1003"/>
      <c r="AZ18" s="1005"/>
      <c r="BA18" s="1003"/>
      <c r="BB18" s="988"/>
      <c r="BC18" s="361"/>
    </row>
    <row r="19" spans="1:55" s="5" customFormat="1" ht="23.25" customHeight="1">
      <c r="A19" s="752"/>
      <c r="B19" s="43">
        <v>26.5</v>
      </c>
      <c r="C19" s="40" t="s">
        <v>623</v>
      </c>
      <c r="D19" s="1002"/>
      <c r="E19" s="1054"/>
      <c r="F19" s="1056">
        <f>IF(D19="","",IF(D19=D20,"○","×"))</f>
      </c>
      <c r="G19" s="1040">
        <f>IF('様13'!$M27="","",'様13'!$M27)</f>
      </c>
      <c r="H19" s="1058"/>
      <c r="I19" s="304">
        <f>IF('様13'!$M81="","",'様13'!$M81)</f>
      </c>
      <c r="J19" s="233">
        <f>IF(I19="","",IF(I19=I20,"○","×"))</f>
      </c>
      <c r="K19" s="304">
        <f>IF('様13'!$M135="","",'様13'!$M135)</f>
      </c>
      <c r="L19" s="233">
        <f>IF(K19="","",IF(K19=K20,"○","×"))</f>
      </c>
      <c r="M19" s="304">
        <f>IF('様13'!$M189="","",'様13'!$M189)</f>
      </c>
      <c r="N19" s="233">
        <f>IF(M19="","",IF(M19=M20,"○","×"))</f>
      </c>
      <c r="O19" s="1002"/>
      <c r="P19" s="1004"/>
      <c r="Q19" s="1002"/>
      <c r="R19" s="1004"/>
      <c r="S19" s="304">
        <f>IF('様13'!$M351="","",'様13'!$M351)</f>
      </c>
      <c r="T19" s="233">
        <f>IF(S19="","",IF(S19=S20,"○","×"))</f>
      </c>
      <c r="U19" s="1002"/>
      <c r="V19" s="1004"/>
      <c r="W19" s="1002"/>
      <c r="X19" s="1000"/>
      <c r="Y19" s="1002"/>
      <c r="Z19" s="1000"/>
      <c r="AA19" s="1002"/>
      <c r="AB19" s="1000"/>
      <c r="AC19" s="1002"/>
      <c r="AD19" s="1004"/>
      <c r="AE19" s="1040">
        <f>IF('様16'!$M24="","",'様16'!$M24)</f>
      </c>
      <c r="AF19" s="1042"/>
      <c r="AG19" s="1029">
        <f>IF('様16'!$M79="","",'様16'!$M79)</f>
      </c>
      <c r="AH19" s="1031"/>
      <c r="AI19" s="304">
        <f>IF('様16'!$M134="","",'様16'!$M134)</f>
      </c>
      <c r="AJ19" s="233">
        <f>IF(AI19="","",IF(AI19=AI20,"○","×"))</f>
      </c>
      <c r="AK19" s="304">
        <f>IF('様16'!$M189="","",'様16'!$M189)</f>
      </c>
      <c r="AL19" s="233">
        <f>IF(AK19="","",IF(AK19=AK20,"○","×"))</f>
      </c>
      <c r="AM19" s="304">
        <f>IF('様16'!$M244="","",'様16'!$M244)</f>
      </c>
      <c r="AN19" s="233">
        <f>IF(AM19="","",IF(AM19=AM20,"○","×"))</f>
      </c>
      <c r="AO19" s="1002"/>
      <c r="AP19" s="1004"/>
      <c r="AQ19" s="214">
        <f>IF('様16'!$M353="","",'様16'!$M353)</f>
      </c>
      <c r="AR19" s="156">
        <f>IF(AQ19="","",IF(AQ19=AQ20,"○","×"))</f>
      </c>
      <c r="AS19" s="214">
        <f>IF('様16'!$M353="","",'様16'!$M353)</f>
      </c>
      <c r="AT19" s="156">
        <f>IF(AS19="","",IF(AS19=AS20,"○","×"))</f>
      </c>
      <c r="AU19" s="1002"/>
      <c r="AV19" s="1004"/>
      <c r="AW19" s="1002"/>
      <c r="AX19" s="1000"/>
      <c r="AY19" s="1002"/>
      <c r="AZ19" s="1004"/>
      <c r="BA19" s="1002"/>
      <c r="BB19" s="1010"/>
      <c r="BC19" s="361"/>
    </row>
    <row r="20" spans="1:55" s="202" customFormat="1" ht="12" customHeight="1">
      <c r="A20" s="752"/>
      <c r="B20" s="201"/>
      <c r="C20" s="30"/>
      <c r="D20" s="1003"/>
      <c r="E20" s="1055"/>
      <c r="F20" s="1057"/>
      <c r="G20" s="1041"/>
      <c r="H20" s="1005"/>
      <c r="I20" s="198">
        <v>100</v>
      </c>
      <c r="J20" s="20"/>
      <c r="K20" s="198">
        <v>100</v>
      </c>
      <c r="L20" s="20"/>
      <c r="M20" s="198">
        <v>100</v>
      </c>
      <c r="N20" s="20"/>
      <c r="O20" s="1003"/>
      <c r="P20" s="1005"/>
      <c r="Q20" s="1003"/>
      <c r="R20" s="1005"/>
      <c r="S20" s="198">
        <v>100</v>
      </c>
      <c r="T20" s="20"/>
      <c r="U20" s="1003"/>
      <c r="V20" s="1005"/>
      <c r="W20" s="1003"/>
      <c r="X20" s="1001"/>
      <c r="Y20" s="1003"/>
      <c r="Z20" s="1001"/>
      <c r="AA20" s="1003"/>
      <c r="AB20" s="1001"/>
      <c r="AC20" s="1003"/>
      <c r="AD20" s="1005"/>
      <c r="AE20" s="1041"/>
      <c r="AF20" s="1043"/>
      <c r="AG20" s="1030"/>
      <c r="AH20" s="1032"/>
      <c r="AI20" s="198">
        <v>100</v>
      </c>
      <c r="AJ20" s="20"/>
      <c r="AK20" s="198">
        <v>100</v>
      </c>
      <c r="AL20" s="20"/>
      <c r="AM20" s="198">
        <v>100</v>
      </c>
      <c r="AN20" s="20"/>
      <c r="AO20" s="1003"/>
      <c r="AP20" s="1005"/>
      <c r="AQ20" s="198">
        <v>100</v>
      </c>
      <c r="AR20" s="20"/>
      <c r="AS20" s="198">
        <v>100</v>
      </c>
      <c r="AT20" s="20"/>
      <c r="AU20" s="1003"/>
      <c r="AV20" s="1005"/>
      <c r="AW20" s="1003"/>
      <c r="AX20" s="1001"/>
      <c r="AY20" s="1003"/>
      <c r="AZ20" s="1005"/>
      <c r="BA20" s="1003"/>
      <c r="BB20" s="988"/>
      <c r="BC20" s="362"/>
    </row>
    <row r="21" spans="1:55" s="5" customFormat="1" ht="23.25" customHeight="1">
      <c r="A21" s="752"/>
      <c r="B21" s="68">
        <v>19</v>
      </c>
      <c r="C21" s="18" t="s">
        <v>623</v>
      </c>
      <c r="D21" s="214">
        <f>IF('様13'!$P298="","",'様13'!$P298)</f>
      </c>
      <c r="E21" s="306"/>
      <c r="F21" s="216">
        <f>IF(D21="","",IF(D21=D22,"○","×"))</f>
      </c>
      <c r="G21" s="214">
        <f>IF('様13'!$M28="","",'様13'!$M28)</f>
      </c>
      <c r="H21" s="156">
        <f>IF(G21="","",IF(AND(50&lt;=G21,G21&lt;=100),"○","×"))</f>
      </c>
      <c r="I21" s="214">
        <f>IF('様13'!$M82="","",'様13'!$M82)</f>
      </c>
      <c r="J21" s="156">
        <f>IF(I21="","",IF(AND(95&lt;=I21,I21&lt;=100),"○","×"))</f>
      </c>
      <c r="K21" s="344">
        <f>IF('様13'!$M136="","",'様13'!$M136)</f>
      </c>
      <c r="L21" s="156">
        <f>IF(K21="","",IF(AND(95&lt;=K21,K21&lt;=100),"○","×"))</f>
      </c>
      <c r="M21" s="344">
        <f>IF('様13'!$M190="","",'様13'!$M190)</f>
      </c>
      <c r="N21" s="156">
        <f>IF(M21="","",IF(AND(95&lt;=M21,M21&lt;=100),"○","×"))</f>
      </c>
      <c r="O21" s="214">
        <f>IF('様13'!$M244="","",'様13'!$M244)</f>
      </c>
      <c r="P21" s="156">
        <f>IF(O21="","",IF(O21=O22,"○","×"))</f>
      </c>
      <c r="Q21" s="214">
        <f>IF('様13'!$M298="","",'様13'!$M298)</f>
      </c>
      <c r="R21" s="156">
        <f>IF(Q21="","",IF(Q21=Q22,"○","×"))</f>
      </c>
      <c r="S21" s="214">
        <f>IF('様13'!$M352="","",'様13'!$M352)</f>
      </c>
      <c r="T21" s="156">
        <f>IF(S21="","",IF(AND(95&lt;=S21,S21&lt;=100),"○","×"))</f>
      </c>
      <c r="U21" s="214">
        <f>IF('様13'!$M406="","",'様13'!$M406)</f>
      </c>
      <c r="V21" s="156">
        <f>IF(U21="","",IF(U21=U22,"○","×"))</f>
      </c>
      <c r="W21" s="214">
        <f>IF('様13'!$M460="","",'様13'!$M460)</f>
      </c>
      <c r="X21" s="225">
        <f>IF(W21="","",IF(W21=W22,"○","×"))</f>
      </c>
      <c r="Y21" s="214">
        <f>IF('様13'!$M514="","",'様13'!$M514)</f>
      </c>
      <c r="Z21" s="225">
        <f>IF(Y21="","",IF(Y21=Y22,"○","×"))</f>
      </c>
      <c r="AA21" s="214">
        <f>IF('様13'!$M568="","",'様13'!$M568)</f>
      </c>
      <c r="AB21" s="225">
        <f>IF(AA21="","",IF(AA21=AA22,"○","×"))</f>
      </c>
      <c r="AC21" s="214">
        <f>IF('様13'!$M622="","",'様13'!$M622)</f>
      </c>
      <c r="AD21" s="156">
        <f>IF(AC21="","",IF(AC21=AC22,"○","×"))</f>
      </c>
      <c r="AE21" s="213">
        <f>IF('様16'!$M25="","",'様16'!$M25)</f>
      </c>
      <c r="AF21" s="225">
        <f>IF(AE21="","",IF(AND(95&lt;=AE21,AE21&lt;=100),"○","×"))</f>
      </c>
      <c r="AG21" s="214">
        <f>IF('様16'!$M80="","",'様16'!$M80)</f>
      </c>
      <c r="AH21" s="156">
        <f>IF(AG21="","",IF(AND(95&lt;=AG21,AG21&lt;=100),"○","×"))</f>
      </c>
      <c r="AI21" s="304">
        <f>IF('様16'!$M135="","",'様16'!$M135)</f>
      </c>
      <c r="AJ21" s="156">
        <f>IF(AI21="","",IF(AND(95&lt;=AI21,AI21&lt;=100),"○","×"))</f>
      </c>
      <c r="AK21" s="214">
        <f>IF('様16'!$M190="","",'様16'!$M190)</f>
      </c>
      <c r="AL21" s="156">
        <f>IF(AK21="","",IF(AND(95&lt;=AK21,AK21&lt;=100),"○","×"))</f>
      </c>
      <c r="AM21" s="214">
        <f>IF('様16'!$M245="","",'様16'!$M245)</f>
      </c>
      <c r="AN21" s="156">
        <f>IF(AM21="","",IF(AND(95&lt;=AM21,AM21&lt;=100),"○","×"))</f>
      </c>
      <c r="AO21" s="214">
        <f>IF('様16'!$M300="","",'様16'!$M300)</f>
      </c>
      <c r="AP21" s="156">
        <f>IF(AO21="","",IF(AO21=AO22,"○","×"))</f>
      </c>
      <c r="AQ21" s="214">
        <f>IF('様16'!$M355="","",'様16'!$M355)</f>
      </c>
      <c r="AR21" s="156">
        <f>IF(AQ21="","",IF(AQ21=AQ22,"○","×"))</f>
      </c>
      <c r="AS21" s="214">
        <f>IF('様16'!$M410="","",'様16'!$M410)</f>
      </c>
      <c r="AT21" s="156">
        <f>IF(AS21="","",IF(AND(95&lt;=AS21,AS21&lt;=100),"○","×"))</f>
      </c>
      <c r="AU21" s="214">
        <f>IF('様16'!$M465="","",'様16'!$M465)</f>
      </c>
      <c r="AV21" s="156">
        <f>IF(AU21="","",IF(AU21=AU22,"○","×"))</f>
      </c>
      <c r="AW21" s="214">
        <f>IF('様16'!$M520="","",'様16'!$M520)</f>
      </c>
      <c r="AX21" s="225">
        <f>IF(AW21="","",IF(AW21=AW22,"○","×"))</f>
      </c>
      <c r="AY21" s="214">
        <f>IF('様16'!$M575="","",'様16'!$M575)</f>
      </c>
      <c r="AZ21" s="156">
        <f>IF(AY21="","",IF(AY21=AY22,"○","×"))</f>
      </c>
      <c r="BA21" s="214">
        <f>IF('様16'!$M8914="","",'様16'!#REF!)</f>
      </c>
      <c r="BB21" s="216">
        <f>IF(BA21="","",IF(BA21=BA22,"○","×"))</f>
      </c>
      <c r="BC21" s="361"/>
    </row>
    <row r="22" spans="1:55" s="202" customFormat="1" ht="12" customHeight="1">
      <c r="A22" s="752"/>
      <c r="B22" s="201"/>
      <c r="C22" s="30"/>
      <c r="D22" s="19">
        <v>100</v>
      </c>
      <c r="E22" s="307"/>
      <c r="F22" s="31"/>
      <c r="G22" s="198" t="s">
        <v>526</v>
      </c>
      <c r="H22" s="20"/>
      <c r="I22" s="198" t="s">
        <v>525</v>
      </c>
      <c r="J22" s="20"/>
      <c r="K22" s="198" t="s">
        <v>525</v>
      </c>
      <c r="L22" s="20"/>
      <c r="M22" s="198" t="s">
        <v>525</v>
      </c>
      <c r="N22" s="20"/>
      <c r="O22" s="198">
        <v>100</v>
      </c>
      <c r="P22" s="20"/>
      <c r="Q22" s="198">
        <v>100</v>
      </c>
      <c r="R22" s="20"/>
      <c r="S22" s="198" t="s">
        <v>525</v>
      </c>
      <c r="T22" s="20"/>
      <c r="U22" s="198">
        <v>100</v>
      </c>
      <c r="V22" s="20"/>
      <c r="W22" s="198">
        <v>100</v>
      </c>
      <c r="X22" s="33"/>
      <c r="Y22" s="198">
        <v>100</v>
      </c>
      <c r="Z22" s="33"/>
      <c r="AA22" s="198">
        <v>100</v>
      </c>
      <c r="AB22" s="33"/>
      <c r="AC22" s="198">
        <v>100</v>
      </c>
      <c r="AD22" s="20"/>
      <c r="AE22" s="311" t="s">
        <v>526</v>
      </c>
      <c r="AF22" s="33"/>
      <c r="AG22" s="198" t="s">
        <v>526</v>
      </c>
      <c r="AH22" s="20"/>
      <c r="AI22" s="198" t="s">
        <v>525</v>
      </c>
      <c r="AJ22" s="20"/>
      <c r="AK22" s="198" t="s">
        <v>525</v>
      </c>
      <c r="AL22" s="20"/>
      <c r="AM22" s="198" t="s">
        <v>525</v>
      </c>
      <c r="AN22" s="20"/>
      <c r="AO22" s="198">
        <v>100</v>
      </c>
      <c r="AP22" s="20"/>
      <c r="AQ22" s="198">
        <v>100</v>
      </c>
      <c r="AR22" s="20"/>
      <c r="AS22" s="198" t="s">
        <v>525</v>
      </c>
      <c r="AT22" s="20"/>
      <c r="AU22" s="198">
        <v>100</v>
      </c>
      <c r="AV22" s="20"/>
      <c r="AW22" s="198">
        <v>100</v>
      </c>
      <c r="AX22" s="33"/>
      <c r="AY22" s="198">
        <v>100</v>
      </c>
      <c r="AZ22" s="20"/>
      <c r="BA22" s="198">
        <v>100</v>
      </c>
      <c r="BB22" s="31"/>
      <c r="BC22" s="362"/>
    </row>
    <row r="23" spans="1:55" s="5" customFormat="1" ht="23.25" customHeight="1">
      <c r="A23" s="752"/>
      <c r="B23" s="68">
        <v>13.2</v>
      </c>
      <c r="C23" s="18" t="s">
        <v>623</v>
      </c>
      <c r="D23" s="214">
        <f>IF('様13'!$P299="","",'様13'!$P299)</f>
      </c>
      <c r="E23" s="306"/>
      <c r="F23" s="216">
        <f>IF(D23="","",IF(AND(95&lt;=D23,D23&lt;=100),"○","×"))</f>
      </c>
      <c r="G23" s="214">
        <f>IF('様13'!$M29="","",'様13'!$M29)</f>
      </c>
      <c r="H23" s="156"/>
      <c r="I23" s="214">
        <f>IF('様13'!$M83="","",'様13'!$M83)</f>
      </c>
      <c r="J23" s="156">
        <f>IF(I23="","",IF(AND(70&lt;=I23,I23&lt;=90),"○","×"))</f>
      </c>
      <c r="K23" s="214">
        <f>IF('様13'!$M137="","",'様13'!$M137)</f>
      </c>
      <c r="L23" s="156">
        <f>IF(K23="","",IF(AND(75&lt;=K23,K23&lt;=90),"○","×"))</f>
      </c>
      <c r="M23" s="214">
        <f>IF('様13'!$M191="","",'様13'!$M191)</f>
      </c>
      <c r="N23" s="156">
        <f>IF(M23="","",IF(AND(75&lt;=M23,M23&lt;=90),"○","×"))</f>
      </c>
      <c r="O23" s="214">
        <f>IF('様13'!$M245="","",'様13'!$M245)</f>
      </c>
      <c r="P23" s="156">
        <f>IF(O23="","",IF(AND(95&lt;=O23,O23&lt;=100),"○","×"))</f>
      </c>
      <c r="Q23" s="214">
        <f>IF('様13'!$M299="","",'様13'!$M299)</f>
      </c>
      <c r="R23" s="156">
        <f>IF(Q23="","",IF(AND(95&lt;=Q23,Q23&lt;=100),"○","×"))</f>
      </c>
      <c r="S23" s="214">
        <f>IF('様13'!$M353="","",'様13'!$M353)</f>
      </c>
      <c r="T23" s="156">
        <f>IF(S23="","",IF(AND(75&lt;=S23,S23&lt;=90),"○","×"))</f>
      </c>
      <c r="U23" s="214">
        <f>IF('様13'!$M407="","",'様13'!$M407)</f>
      </c>
      <c r="V23" s="156">
        <f>IF(U23="","",IF(AND(95&lt;=U23,U23&lt;=100),"○","×"))</f>
      </c>
      <c r="W23" s="214">
        <f>IF('様13'!$M461="","",'様13'!$M461)</f>
      </c>
      <c r="X23" s="225">
        <f>IF(W23="","",IF(AND(95&lt;=W23,W23&lt;=100),"○","×"))</f>
      </c>
      <c r="Y23" s="214">
        <f>IF('様13'!$M515="","",'様13'!$M515)</f>
      </c>
      <c r="Z23" s="225">
        <f>IF(Y23="","",IF(AND(95&lt;=Y23,Y23&lt;=100),"○","×"))</f>
      </c>
      <c r="AA23" s="214">
        <f>IF('様13'!$M569="","",'様13'!$M569)</f>
      </c>
      <c r="AB23" s="225">
        <f>IF(AA23="","",IF(AND(95&lt;=AA23,AA23&lt;=100),"○","×"))</f>
      </c>
      <c r="AC23" s="214">
        <f>IF('様13'!$M623="","",'様13'!$M623)</f>
      </c>
      <c r="AD23" s="156">
        <f>IF(AC23="","",IF(AND(95&lt;=AC23,AC23&lt;=100),"○","×"))</f>
      </c>
      <c r="AE23" s="213">
        <f>IF('様16'!$M26="","",'様16'!$M26)</f>
      </c>
      <c r="AF23" s="225"/>
      <c r="AG23" s="214">
        <f>IF('様16'!$M81="","",'様16'!$M81)</f>
      </c>
      <c r="AH23" s="156"/>
      <c r="AI23" s="304">
        <f>IF('様16'!$M136="","",'様16'!$M136)</f>
      </c>
      <c r="AJ23" s="225">
        <f>IF(AI23="","",IF(AND(70&lt;=AI23,AI23&lt;=90),"○","×"))</f>
      </c>
      <c r="AK23" s="214">
        <f>IF('様16'!$M191="","",'様16'!$M191)</f>
      </c>
      <c r="AL23" s="156">
        <f>IF(AK23="","",IF(AND(75&lt;=AK23,AK23&lt;=90),"○","×"))</f>
      </c>
      <c r="AM23" s="214">
        <f>IF('様16'!$M246="","",'様16'!$M246)</f>
      </c>
      <c r="AN23" s="156">
        <f>IF(AM23="","",IF(AND(75&lt;=AM23,AM23&lt;=90),"○","×"))</f>
      </c>
      <c r="AO23" s="214">
        <f>IF('様16'!$M301="","",'様16'!$M301)</f>
      </c>
      <c r="AP23" s="156">
        <f>IF(AO23="","",IF(AND(95&lt;=AO23,AO23&lt;=100),"○","×"))</f>
      </c>
      <c r="AQ23" s="214">
        <f>IF('様16'!$M356="","",'様16'!$M356)</f>
      </c>
      <c r="AR23" s="156">
        <f>IF(AQ23="","",IF(AND(95&lt;=AQ23,AQ23&lt;=100),"○","×"))</f>
      </c>
      <c r="AS23" s="214">
        <f>IF('様16'!$M411="","",'様16'!$M411)</f>
      </c>
      <c r="AT23" s="156">
        <f>IF(AS23="","",IF(AND(75&lt;=AS23,AS23&lt;=90),"○","×"))</f>
      </c>
      <c r="AU23" s="214">
        <f>IF('様16'!$M466="","",'様16'!$M466)</f>
      </c>
      <c r="AV23" s="156">
        <f>IF(AU23="","",IF(AND(95&lt;=AU23,AU23&lt;=100),"○","×"))</f>
      </c>
      <c r="AW23" s="214">
        <f>IF('様16'!$M521="","",'様16'!$M521)</f>
      </c>
      <c r="AX23" s="225">
        <f>IF(AW23="","",IF(AND(95&lt;=AW23,AW23&lt;=100),"○","×"))</f>
      </c>
      <c r="AY23" s="214">
        <f>IF('様16'!$M576="","",'様16'!$M576)</f>
      </c>
      <c r="AZ23" s="156">
        <f>IF(AY23="","",IF(AND(95&lt;=AY23,AY23&lt;=100),"○","×"))</f>
      </c>
      <c r="BA23" s="214" t="e">
        <f>IF('様16'!#REF!="","",'様16'!#REF!)</f>
        <v>#REF!</v>
      </c>
      <c r="BB23" s="216" t="e">
        <f>IF(BA23="","",IF(AND(95&lt;=BA23,BA23&lt;=100),"○","×"))</f>
        <v>#REF!</v>
      </c>
      <c r="BC23" s="361"/>
    </row>
    <row r="24" spans="1:55" s="202" customFormat="1" ht="12" customHeight="1">
      <c r="A24" s="752"/>
      <c r="B24" s="201"/>
      <c r="C24" s="30"/>
      <c r="D24" s="198" t="s">
        <v>525</v>
      </c>
      <c r="E24" s="307"/>
      <c r="F24" s="31"/>
      <c r="G24" s="198"/>
      <c r="H24" s="20"/>
      <c r="I24" s="198" t="s">
        <v>528</v>
      </c>
      <c r="J24" s="20"/>
      <c r="K24" s="198" t="s">
        <v>527</v>
      </c>
      <c r="L24" s="20"/>
      <c r="M24" s="198" t="s">
        <v>527</v>
      </c>
      <c r="N24" s="20"/>
      <c r="O24" s="198" t="s">
        <v>525</v>
      </c>
      <c r="P24" s="20"/>
      <c r="Q24" s="198" t="s">
        <v>525</v>
      </c>
      <c r="R24" s="20"/>
      <c r="S24" s="198" t="s">
        <v>527</v>
      </c>
      <c r="T24" s="20"/>
      <c r="U24" s="198" t="s">
        <v>525</v>
      </c>
      <c r="V24" s="20"/>
      <c r="W24" s="198" t="s">
        <v>525</v>
      </c>
      <c r="X24" s="33"/>
      <c r="Y24" s="198" t="s">
        <v>525</v>
      </c>
      <c r="Z24" s="33"/>
      <c r="AA24" s="198" t="s">
        <v>525</v>
      </c>
      <c r="AB24" s="33"/>
      <c r="AC24" s="198" t="s">
        <v>525</v>
      </c>
      <c r="AD24" s="20"/>
      <c r="AE24" s="311"/>
      <c r="AF24" s="33"/>
      <c r="AG24" s="198"/>
      <c r="AH24" s="20"/>
      <c r="AI24" s="198" t="s">
        <v>528</v>
      </c>
      <c r="AJ24" s="20"/>
      <c r="AK24" s="198" t="s">
        <v>527</v>
      </c>
      <c r="AL24" s="20"/>
      <c r="AM24" s="198" t="s">
        <v>527</v>
      </c>
      <c r="AN24" s="20"/>
      <c r="AO24" s="198" t="s">
        <v>525</v>
      </c>
      <c r="AP24" s="20"/>
      <c r="AQ24" s="198" t="s">
        <v>525</v>
      </c>
      <c r="AR24" s="20"/>
      <c r="AS24" s="198" t="s">
        <v>1140</v>
      </c>
      <c r="AT24" s="20"/>
      <c r="AU24" s="198" t="s">
        <v>525</v>
      </c>
      <c r="AV24" s="20"/>
      <c r="AW24" s="198" t="s">
        <v>525</v>
      </c>
      <c r="AX24" s="33"/>
      <c r="AY24" s="198" t="s">
        <v>525</v>
      </c>
      <c r="AZ24" s="20"/>
      <c r="BA24" s="198" t="s">
        <v>525</v>
      </c>
      <c r="BB24" s="31"/>
      <c r="BC24" s="362"/>
    </row>
    <row r="25" spans="1:55" s="5" customFormat="1" ht="23.25" customHeight="1">
      <c r="A25" s="752"/>
      <c r="B25" s="68">
        <v>4.75</v>
      </c>
      <c r="C25" s="18" t="s">
        <v>623</v>
      </c>
      <c r="D25" s="214">
        <f>IF('様13'!$P300="","",'様13'!$P300)</f>
      </c>
      <c r="E25" s="306"/>
      <c r="F25" s="216">
        <f>IF(D25="","",IF(AND(55&lt;=D25,D25&lt;=70),"○","×"))</f>
      </c>
      <c r="G25" s="214">
        <f>IF('様13'!$M30="","",'様13'!$M30)</f>
      </c>
      <c r="H25" s="156"/>
      <c r="I25" s="214">
        <f>IF('様13'!$M84="","",'様13'!$M84)</f>
      </c>
      <c r="J25" s="156">
        <f>IF(I25="","",IF(AND(35&lt;=I25,I25&lt;=55),"○","×"))</f>
      </c>
      <c r="K25" s="214">
        <f>IF('様13'!$M138="","",'様13'!$M138)</f>
      </c>
      <c r="L25" s="156">
        <f>IF(K25="","",IF(AND(45&lt;=K25,K25&lt;=65),"○","×"))</f>
      </c>
      <c r="M25" s="214">
        <f>IF('様13'!$M192="","",'様13'!$M192)</f>
      </c>
      <c r="N25" s="156">
        <f>IF(M25="","",IF(AND(45&lt;=M25,M25&lt;=65),"○","×"))</f>
      </c>
      <c r="O25" s="214">
        <f>IF('様13'!$M246="","",'様13'!$M246)</f>
      </c>
      <c r="P25" s="156">
        <f>IF(O25="","",IF(AND(55&lt;=O25,O25&lt;=70),"○","×"))</f>
      </c>
      <c r="Q25" s="214">
        <f>IF('様13'!$M300="","",'様13'!$M300)</f>
      </c>
      <c r="R25" s="156">
        <f>IF(Q25="","",IF(AND(55&lt;=Q25,Q25&lt;=70),"○","×"))</f>
      </c>
      <c r="S25" s="214">
        <f>IF('様13'!$M354="","",'様13'!$M354)</f>
      </c>
      <c r="T25" s="156">
        <f>IF(S25="","",IF(AND(52&lt;=S25,S25&lt;=72),"○","×"))</f>
      </c>
      <c r="U25" s="214">
        <f>IF('様13'!$M408="","",'様13'!$M408)</f>
      </c>
      <c r="V25" s="156">
        <f>IF(U25="","",IF(AND(52&lt;=U25,U25&lt;=72),"○","×"))</f>
      </c>
      <c r="W25" s="214">
        <f>IF('様13'!$M462="","",'様13'!$M462)</f>
      </c>
      <c r="X25" s="225">
        <f>IF(W25="","",IF(AND(75&lt;=W25,W25&lt;=90),"○","×"))</f>
      </c>
      <c r="Y25" s="214">
        <f>IF('様13'!$M516="","",'様13'!$M516)</f>
      </c>
      <c r="Z25" s="225">
        <f>IF(Y25="","",IF(AND(23&lt;=Y25,Y25&lt;=45),"○","×"))</f>
      </c>
      <c r="AA25" s="214">
        <f>IF('様13'!$M570="","",'様13'!$M570)</f>
      </c>
      <c r="AB25" s="225">
        <f>IF(AA25="","",IF(AND(20&lt;=AA25,AA25&lt;=36),"○","×"))</f>
      </c>
      <c r="AC25" s="214">
        <f>IF('様13'!$M624="","",'様13'!$M624)</f>
      </c>
      <c r="AD25" s="156">
        <f>IF(AC25="","",IF(AND(65&lt;=AC25,AC25&lt;=80),"○","×"))</f>
      </c>
      <c r="AE25" s="213">
        <f>IF('様16'!$M27="","",'様16'!$M27)</f>
      </c>
      <c r="AF25" s="225"/>
      <c r="AG25" s="214">
        <f>IF('様16'!$M82="","",'様16'!$M82)</f>
      </c>
      <c r="AH25" s="156"/>
      <c r="AI25" s="304">
        <f>IF('様16'!$M137="","",'様16'!$M137)</f>
      </c>
      <c r="AJ25" s="156">
        <f>IF(AI25="","",IF(AND(35&lt;=AI25,AI25&lt;=55),"○","×"))</f>
      </c>
      <c r="AK25" s="214">
        <f>IF('様16'!$M192="","",'様16'!$M192)</f>
      </c>
      <c r="AL25" s="156">
        <f>IF(AK25="","",IF(AND(45&lt;=AK25,AK25&lt;=65),"○","×"))</f>
      </c>
      <c r="AM25" s="214">
        <f>IF('様16'!$M247="","",'様16'!$M247)</f>
      </c>
      <c r="AN25" s="156">
        <f>IF(AM25="","",IF(AND(45&lt;=AM25,AM25&lt;=65),"○","×"))</f>
      </c>
      <c r="AO25" s="214">
        <f>IF('様16'!$M302="","",'様16'!$M302)</f>
      </c>
      <c r="AP25" s="156">
        <f>IF(AO25="","",IF(AND(55&lt;=AO25,AO25&lt;=70),"○","×"))</f>
      </c>
      <c r="AQ25" s="214">
        <f>IF('様16'!$M357="","",'様16'!$M357)</f>
      </c>
      <c r="AR25" s="156">
        <f>IF(AQ25="","",IF(AND(55&lt;=AQ25,AQ25&lt;=70),"○","×"))</f>
      </c>
      <c r="AS25" s="214">
        <f>IF('様16'!$M412="","",'様16'!$M412)</f>
      </c>
      <c r="AT25" s="156">
        <f>IF(AS25="","",IF(AND(52&lt;=AS25,AS25&lt;=72),"○","×"))</f>
      </c>
      <c r="AU25" s="214">
        <f>IF('様16'!$M467="","",'様16'!$M467)</f>
      </c>
      <c r="AV25" s="156">
        <f>IF(AU25="","",IF(AND(52&lt;=AU25,AU25&lt;=72),"○","×"))</f>
      </c>
      <c r="AW25" s="214">
        <f>IF('様16'!$M522="","",'様16'!$M522)</f>
      </c>
      <c r="AX25" s="225">
        <f>IF(AW25="","",IF(AND(75&lt;=AW25,AW25&lt;=90),"○","×"))</f>
      </c>
      <c r="AY25" s="214">
        <f>IF('様16'!$M577="","",'様16'!$M577)</f>
      </c>
      <c r="AZ25" s="156">
        <f>IF(AY25="","",IF(AND(65&lt;=AY25,AY25&lt;=80),"○","×"))</f>
      </c>
      <c r="BA25" s="214" t="e">
        <f>IF('様16'!#REF!="","",'様16'!#REF!)</f>
        <v>#REF!</v>
      </c>
      <c r="BB25" s="216" t="e">
        <f>IF(BA25="","",IF(AND(65&lt;=BA25,BA25&lt;=80),"○","×"))</f>
        <v>#REF!</v>
      </c>
      <c r="BC25" s="361"/>
    </row>
    <row r="26" spans="1:55" s="202" customFormat="1" ht="12" customHeight="1">
      <c r="A26" s="752"/>
      <c r="B26" s="201"/>
      <c r="C26" s="30"/>
      <c r="D26" s="198" t="s">
        <v>536</v>
      </c>
      <c r="E26" s="307"/>
      <c r="F26" s="31"/>
      <c r="G26" s="198"/>
      <c r="H26" s="20"/>
      <c r="I26" s="198" t="s">
        <v>530</v>
      </c>
      <c r="J26" s="20"/>
      <c r="K26" s="198" t="s">
        <v>529</v>
      </c>
      <c r="L26" s="237"/>
      <c r="M26" s="198" t="s">
        <v>529</v>
      </c>
      <c r="N26" s="20"/>
      <c r="O26" s="198" t="s">
        <v>536</v>
      </c>
      <c r="P26" s="20"/>
      <c r="Q26" s="198" t="s">
        <v>536</v>
      </c>
      <c r="R26" s="20"/>
      <c r="S26" s="198" t="s">
        <v>537</v>
      </c>
      <c r="T26" s="20"/>
      <c r="U26" s="198" t="s">
        <v>537</v>
      </c>
      <c r="V26" s="20"/>
      <c r="W26" s="198" t="s">
        <v>527</v>
      </c>
      <c r="X26" s="33"/>
      <c r="Y26" s="198" t="s">
        <v>685</v>
      </c>
      <c r="Z26" s="33"/>
      <c r="AA26" s="198" t="s">
        <v>948</v>
      </c>
      <c r="AB26" s="33"/>
      <c r="AC26" s="198" t="s">
        <v>1154</v>
      </c>
      <c r="AD26" s="20"/>
      <c r="AE26" s="311"/>
      <c r="AF26" s="33"/>
      <c r="AG26" s="198"/>
      <c r="AH26" s="20"/>
      <c r="AI26" s="198" t="s">
        <v>530</v>
      </c>
      <c r="AJ26" s="20"/>
      <c r="AK26" s="198" t="s">
        <v>529</v>
      </c>
      <c r="AL26" s="20"/>
      <c r="AM26" s="198" t="s">
        <v>529</v>
      </c>
      <c r="AN26" s="20"/>
      <c r="AO26" s="198" t="s">
        <v>536</v>
      </c>
      <c r="AP26" s="20"/>
      <c r="AQ26" s="198" t="s">
        <v>536</v>
      </c>
      <c r="AR26" s="20"/>
      <c r="AS26" s="198" t="s">
        <v>537</v>
      </c>
      <c r="AT26" s="20"/>
      <c r="AU26" s="198" t="s">
        <v>537</v>
      </c>
      <c r="AV26" s="20"/>
      <c r="AW26" s="198" t="s">
        <v>527</v>
      </c>
      <c r="AX26" s="33"/>
      <c r="AY26" s="198" t="s">
        <v>1154</v>
      </c>
      <c r="AZ26" s="20"/>
      <c r="BA26" s="198" t="s">
        <v>1154</v>
      </c>
      <c r="BB26" s="31"/>
      <c r="BC26" s="362"/>
    </row>
    <row r="27" spans="1:55" s="5" customFormat="1" ht="23.25" customHeight="1">
      <c r="A27" s="752"/>
      <c r="B27" s="68">
        <v>2.36</v>
      </c>
      <c r="C27" s="18" t="s">
        <v>623</v>
      </c>
      <c r="D27" s="214">
        <f>IF('様13'!$P301="","",'様13'!$P301)</f>
      </c>
      <c r="E27" s="537">
        <f>IF(D27="","",D27-Q27)</f>
      </c>
      <c r="F27" s="216">
        <f>IF(D27="","",IF(AND(35&lt;=D27,D27&lt;=50),"○","×"))</f>
      </c>
      <c r="G27" s="214">
        <f>IF('様13'!$M31="","",'様13'!$M31)</f>
      </c>
      <c r="H27" s="156">
        <f>IF(G27="","",IF(AND(20&lt;=G27,G27&lt;=60),"○","×"))</f>
      </c>
      <c r="I27" s="214">
        <f>IF('様13'!$M85="","",'様13'!$M85)</f>
      </c>
      <c r="J27" s="156">
        <f>IF(I27="","",IF(AND(20&lt;=I27,I27&lt;=35),"○","×"))</f>
      </c>
      <c r="K27" s="214">
        <f>IF('様13'!$M139="","",'様13'!$M139)</f>
      </c>
      <c r="L27" s="156">
        <f>IF(K27="","",IF(AND(35&lt;=K27,K27&lt;=50),"○","×"))</f>
      </c>
      <c r="M27" s="214">
        <f>IF('様13'!$M193="","",'様13'!$M193)</f>
      </c>
      <c r="N27" s="156">
        <f>IF(M27="","",IF(AND(35&lt;=M27,M27&lt;=50),"○","×"))</f>
      </c>
      <c r="O27" s="214">
        <f>IF('様13'!$M247="","",'様13'!$M247)</f>
      </c>
      <c r="P27" s="156">
        <f>IF(O27="","",IF(AND(35&lt;=O27,O27&lt;=50),"○","×"))</f>
      </c>
      <c r="Q27" s="214">
        <f>IF('様13'!$M301="","",'様13'!$M301)</f>
      </c>
      <c r="R27" s="156">
        <f>IF(Q27="","",IF(AND(35&lt;=Q27,Q27&lt;=50),"○","×"))</f>
      </c>
      <c r="S27" s="214">
        <f>IF('様13'!$M355="","",'様13'!$M355)</f>
      </c>
      <c r="T27" s="156">
        <f>IF(S27="","",IF(AND(40&lt;=S27,S27&lt;=60),"○","×"))</f>
      </c>
      <c r="U27" s="214">
        <f>IF('様13'!$M409="","",'様13'!$M409)</f>
      </c>
      <c r="V27" s="156">
        <f>IF(U27="","",IF(AND(40&lt;=U27,U27&lt;=60),"○","×"))</f>
      </c>
      <c r="W27" s="214">
        <f>IF('様13'!$M463="","",'様13'!$M463)</f>
      </c>
      <c r="X27" s="225">
        <f>IF(W27="","",IF(AND(65&lt;=W27,W27&lt;=80),"○","×"))</f>
      </c>
      <c r="Y27" s="214">
        <f>IF('様13'!$M517="","",'様13'!$M517)</f>
      </c>
      <c r="Z27" s="225">
        <f>IF(Y27="","",IF(AND(15&lt;=Y27,Y27&lt;=30),"○","×"))</f>
      </c>
      <c r="AA27" s="214">
        <f>IF('様13'!$M571="","",'様13'!$M571)</f>
      </c>
      <c r="AB27" s="225">
        <f>IF(AA27="","",IF(AND(12&lt;=AA27,AA27&lt;=25),"○","×"))</f>
      </c>
      <c r="AC27" s="214">
        <f>IF('様13'!$M625="","",'様13'!$M625)</f>
      </c>
      <c r="AD27" s="156">
        <f>IF(AC27="","",IF(AND(50&lt;=AC27,AC27&lt;=65),"○","×"))</f>
      </c>
      <c r="AE27" s="213">
        <f>IF('様16'!$M28="","",'様16'!$M28)</f>
      </c>
      <c r="AF27" s="225">
        <f>IF(AE27="","",IF(AND(20&lt;=AE27,AE27&lt;=60),"○","×"))</f>
      </c>
      <c r="AG27" s="214">
        <f>IF('様16'!$M83="","",'様16'!$M83)</f>
      </c>
      <c r="AH27" s="156">
        <f>IF(AG27="","",IF(AND(20&lt;=AG27,AG27&lt;=60),"○","×"))</f>
      </c>
      <c r="AI27" s="304">
        <f>IF('様16'!$M138="","",'様16'!$M138)</f>
      </c>
      <c r="AJ27" s="156">
        <f>IF(AI27="","",IF(AND(20&lt;=AI27,AI27&lt;=35),"○","×"))</f>
      </c>
      <c r="AK27" s="214">
        <f>IF('様16'!$M193="","",'様16'!$M193)</f>
      </c>
      <c r="AL27" s="156">
        <f>IF(AK27="","",IF(AND(35&lt;=AK27,AK27&lt;=50),"○","×"))</f>
      </c>
      <c r="AM27" s="214">
        <f>IF('様16'!$M248="","",'様16'!$M248)</f>
      </c>
      <c r="AN27" s="156">
        <f>IF(AM27="","",IF(AND(35&lt;=AM27,AM27&lt;=50),"○","×"))</f>
      </c>
      <c r="AO27" s="214">
        <f>IF('様16'!$M303="","",'様16'!$M303)</f>
      </c>
      <c r="AP27" s="156">
        <f>IF(AO27="","",IF(AND(35&lt;=AO27,AO27&lt;=50),"○","×"))</f>
      </c>
      <c r="AQ27" s="214">
        <f>IF('様16'!$M358="","",'様16'!$M358)</f>
      </c>
      <c r="AR27" s="156">
        <f>IF(AQ27="","",IF(AND(35&lt;=AQ27,AQ27&lt;=50),"○","×"))</f>
      </c>
      <c r="AS27" s="214">
        <f>IF('様16'!$M413="","",'様16'!$M413)</f>
      </c>
      <c r="AT27" s="156">
        <f>IF(AS27="","",IF(AND(40&lt;=AS27,AS27&lt;=60),"○","×"))</f>
      </c>
      <c r="AU27" s="214">
        <f>IF('様16'!$M468="","",'様16'!$M468)</f>
      </c>
      <c r="AV27" s="156">
        <f>IF(AU27="","",IF(AND(40&lt;=AU27,AU27&lt;=60),"○","×"))</f>
      </c>
      <c r="AW27" s="214">
        <f>IF('様16'!$M523="","",'様16'!$M523)</f>
      </c>
      <c r="AX27" s="225">
        <f>IF(AW27="","",IF(AND(65&lt;=AW27,AW27&lt;=80),"○","×"))</f>
      </c>
      <c r="AY27" s="214">
        <f>IF('様16'!$M578="","",'様16'!$M578)</f>
      </c>
      <c r="AZ27" s="156">
        <f>IF(AY27="","",IF(AND(50&lt;=AY27,AY27&lt;=65),"○","×"))</f>
      </c>
      <c r="BA27" s="214" t="e">
        <f>IF('様16'!#REF!="","",'様16'!#REF!)</f>
        <v>#REF!</v>
      </c>
      <c r="BB27" s="216" t="e">
        <f>IF(BA27="","",IF(AND(50&lt;=BA27,BA27&lt;=65),"○","×"))</f>
        <v>#REF!</v>
      </c>
      <c r="BC27" s="361"/>
    </row>
    <row r="28" spans="1:55" s="202" customFormat="1" ht="12" customHeight="1">
      <c r="A28" s="752"/>
      <c r="B28" s="201"/>
      <c r="C28" s="30"/>
      <c r="D28" s="198" t="s">
        <v>633</v>
      </c>
      <c r="E28" s="300" t="s">
        <v>1130</v>
      </c>
      <c r="F28" s="31"/>
      <c r="G28" s="198" t="s">
        <v>691</v>
      </c>
      <c r="H28" s="20"/>
      <c r="I28" s="198" t="s">
        <v>531</v>
      </c>
      <c r="J28" s="20"/>
      <c r="K28" s="198" t="s">
        <v>633</v>
      </c>
      <c r="L28" s="237"/>
      <c r="M28" s="198" t="s">
        <v>633</v>
      </c>
      <c r="N28" s="20"/>
      <c r="O28" s="198" t="s">
        <v>633</v>
      </c>
      <c r="P28" s="20"/>
      <c r="Q28" s="198" t="s">
        <v>633</v>
      </c>
      <c r="R28" s="20"/>
      <c r="S28" s="198" t="s">
        <v>798</v>
      </c>
      <c r="T28" s="20"/>
      <c r="U28" s="198" t="s">
        <v>798</v>
      </c>
      <c r="V28" s="20"/>
      <c r="W28" s="198" t="s">
        <v>542</v>
      </c>
      <c r="X28" s="33"/>
      <c r="Y28" s="198" t="s">
        <v>686</v>
      </c>
      <c r="Z28" s="33"/>
      <c r="AA28" s="198" t="s">
        <v>947</v>
      </c>
      <c r="AB28" s="33"/>
      <c r="AC28" s="198" t="s">
        <v>1155</v>
      </c>
      <c r="AD28" s="20"/>
      <c r="AE28" s="311" t="s">
        <v>691</v>
      </c>
      <c r="AF28" s="33"/>
      <c r="AG28" s="198" t="s">
        <v>691</v>
      </c>
      <c r="AH28" s="20"/>
      <c r="AI28" s="198" t="s">
        <v>531</v>
      </c>
      <c r="AJ28" s="20"/>
      <c r="AK28" s="198" t="s">
        <v>633</v>
      </c>
      <c r="AL28" s="20"/>
      <c r="AM28" s="198" t="s">
        <v>633</v>
      </c>
      <c r="AN28" s="20"/>
      <c r="AO28" s="198" t="s">
        <v>633</v>
      </c>
      <c r="AP28" s="20"/>
      <c r="AQ28" s="198" t="s">
        <v>633</v>
      </c>
      <c r="AR28" s="20"/>
      <c r="AS28" s="198" t="s">
        <v>1141</v>
      </c>
      <c r="AT28" s="20"/>
      <c r="AU28" s="198" t="s">
        <v>798</v>
      </c>
      <c r="AV28" s="20"/>
      <c r="AW28" s="198" t="s">
        <v>542</v>
      </c>
      <c r="AX28" s="33"/>
      <c r="AY28" s="198" t="s">
        <v>1155</v>
      </c>
      <c r="AZ28" s="20"/>
      <c r="BA28" s="198" t="s">
        <v>1155</v>
      </c>
      <c r="BB28" s="31"/>
      <c r="BC28" s="362"/>
    </row>
    <row r="29" spans="1:55" s="5" customFormat="1" ht="23.25" customHeight="1">
      <c r="A29" s="752"/>
      <c r="B29" s="68">
        <v>600</v>
      </c>
      <c r="C29" s="18" t="s">
        <v>624</v>
      </c>
      <c r="D29" s="214">
        <f>IF('様13'!$P302="","",'様13'!$P302)</f>
      </c>
      <c r="E29" s="306"/>
      <c r="F29" s="216">
        <f>IF(D29="","",IF(AND(18&lt;=D29,D29&lt;=30),"○","×"))</f>
      </c>
      <c r="G29" s="214">
        <f>IF('様13'!$M32="","",'様13'!$M32)</f>
      </c>
      <c r="H29" s="156"/>
      <c r="I29" s="214">
        <f>IF('様13'!$M86="","",'様13'!$M86)</f>
      </c>
      <c r="J29" s="156">
        <f>IF(I29="","",IF(AND(11&lt;=I29,I29&lt;=23),"○","×"))</f>
      </c>
      <c r="K29" s="214">
        <f>IF('様13'!$M140="","",'様13'!$M140)</f>
      </c>
      <c r="L29" s="156">
        <f>IF(K29="","",IF(AND(18&lt;=K29,K29&lt;=30),"○","×"))</f>
      </c>
      <c r="M29" s="214">
        <f>IF('様13'!$M194="","",'様13'!$M194)</f>
      </c>
      <c r="N29" s="156">
        <f>IF(M29="","",IF(AND(18&lt;=M29,M29&lt;=30),"○","×"))</f>
      </c>
      <c r="O29" s="214">
        <f>IF('様13'!$M248="","",'様13'!$M248)</f>
      </c>
      <c r="P29" s="156">
        <f>IF(O29="","",IF(AND(18&lt;=O29,O29&lt;=30),"○","×"))</f>
      </c>
      <c r="Q29" s="214">
        <f>IF('様13'!$M302="","",'様13'!$M302)</f>
      </c>
      <c r="R29" s="156">
        <f>IF(Q29="","",IF(AND(18&lt;=Q29,Q29&lt;=30),"○","×"))</f>
      </c>
      <c r="S29" s="214">
        <f>IF('様13'!$M356="","",'様13'!$M356)</f>
      </c>
      <c r="T29" s="156">
        <f>IF(S29="","",IF(AND(25&lt;=S29,S29&lt;=45),"○","×"))</f>
      </c>
      <c r="U29" s="214">
        <f>IF('様13'!$M410="","",'様13'!$M410)</f>
      </c>
      <c r="V29" s="156">
        <f>IF(U29="","",IF(AND(25&lt;=U29,U29&lt;=45),"○","×"))</f>
      </c>
      <c r="W29" s="214">
        <f>IF('様13'!$M464="","",'様13'!$M464)</f>
      </c>
      <c r="X29" s="225">
        <f>IF(W29="","",IF(AND(40&lt;=W29,W29&lt;=65),"○","×"))</f>
      </c>
      <c r="Y29" s="214">
        <f>IF('様13'!$M518="","",'様13'!$M518)</f>
      </c>
      <c r="Z29" s="225">
        <f>IF(Y29="","",IF(AND(8&lt;=Y29,Y29&lt;=20),"○","×"))</f>
      </c>
      <c r="AA29" s="214">
        <f>IF('様13'!$M572="","",'様13'!$M572)</f>
      </c>
      <c r="AB29" s="225"/>
      <c r="AC29" s="214">
        <f>IF('様13'!$M626="","",'様13'!$M626)</f>
      </c>
      <c r="AD29" s="156">
        <f>IF(AC29="","",IF(AND(25&lt;=AC29,AC29&lt;=40),"○","×"))</f>
      </c>
      <c r="AE29" s="213">
        <f>IF('様16'!$M29="","",'様16'!$M29)</f>
      </c>
      <c r="AF29" s="225"/>
      <c r="AG29" s="214">
        <f>IF('様16'!$M84="","",'様16'!$M84)</f>
      </c>
      <c r="AH29" s="156"/>
      <c r="AI29" s="304">
        <f>IF('様16'!$M139="","",'様16'!$M139)</f>
      </c>
      <c r="AJ29" s="156">
        <f>IF(AI29="","",IF(AND(11&lt;=AI29,AI29&lt;=23),"○","×"))</f>
      </c>
      <c r="AK29" s="214">
        <f>IF('様16'!$M194="","",'様16'!$M194)</f>
      </c>
      <c r="AL29" s="156">
        <f>IF(AK29="","",IF(AND(18&lt;=AK29,AK29&lt;=30),"○","×"))</f>
      </c>
      <c r="AM29" s="214">
        <f>IF('様16'!$M249="","",'様16'!$M249)</f>
      </c>
      <c r="AN29" s="156">
        <f>IF(AM29="","",IF(AND(18&lt;=AM29,AM29&lt;=30),"○","×"))</f>
      </c>
      <c r="AO29" s="214">
        <f>IF('様16'!$M304="","",'様16'!$M304)</f>
      </c>
      <c r="AP29" s="156">
        <f>IF(AO29="","",IF(AND(18&lt;=AO29,AO29&lt;=30),"○","×"))</f>
      </c>
      <c r="AQ29" s="214">
        <f>IF('様16'!$M359="","",'様16'!$M359)</f>
      </c>
      <c r="AR29" s="156">
        <f>IF(AQ29="","",IF(AND(18&lt;=AQ29,AQ29&lt;=30),"○","×"))</f>
      </c>
      <c r="AS29" s="214">
        <f>IF('様16'!$M414="","",'様16'!$M414)</f>
      </c>
      <c r="AT29" s="156">
        <f>IF(AS29="","",IF(AND(25&lt;=AS29,AS29&lt;=40),"○","×"))</f>
      </c>
      <c r="AU29" s="214">
        <f>IF('様16'!$M469="","",'様16'!$M469)</f>
      </c>
      <c r="AV29" s="156">
        <f>IF(AU29="","",IF(AND(25&lt;=AU29,AU29&lt;=45),"○","×"))</f>
      </c>
      <c r="AW29" s="214">
        <f>IF('様16'!$M524="","",'様16'!$M524)</f>
      </c>
      <c r="AX29" s="225">
        <f>IF(AW29="","",IF(AND(40&lt;=AW29,AW29&lt;=65),"○","×"))</f>
      </c>
      <c r="AY29" s="214">
        <f>IF('様16'!$M579="","",'様16'!$M579)</f>
      </c>
      <c r="AZ29" s="156">
        <f>IF(AY29="","",IF(AND(25&lt;=AY29,AY29&lt;=40),"○","×"))</f>
      </c>
      <c r="BA29" s="214" t="e">
        <f>IF('様16'!#REF!="","",'様16'!#REF!)</f>
        <v>#REF!</v>
      </c>
      <c r="BB29" s="216" t="e">
        <f>IF(BA29="","",IF(AND(25&lt;=BA29,BA29&lt;=40),"○","×"))</f>
        <v>#REF!</v>
      </c>
      <c r="BC29" s="361"/>
    </row>
    <row r="30" spans="1:55" s="202" customFormat="1" ht="12" customHeight="1">
      <c r="A30" s="752"/>
      <c r="B30" s="201"/>
      <c r="C30" s="30"/>
      <c r="D30" s="198" t="s">
        <v>535</v>
      </c>
      <c r="E30" s="307"/>
      <c r="F30" s="31"/>
      <c r="G30" s="198"/>
      <c r="H30" s="20"/>
      <c r="I30" s="198" t="s">
        <v>532</v>
      </c>
      <c r="J30" s="20"/>
      <c r="K30" s="198" t="s">
        <v>535</v>
      </c>
      <c r="L30" s="237"/>
      <c r="M30" s="198" t="s">
        <v>535</v>
      </c>
      <c r="N30" s="20"/>
      <c r="O30" s="198" t="s">
        <v>535</v>
      </c>
      <c r="P30" s="20"/>
      <c r="Q30" s="198" t="s">
        <v>535</v>
      </c>
      <c r="R30" s="20"/>
      <c r="S30" s="198" t="s">
        <v>538</v>
      </c>
      <c r="T30" s="20"/>
      <c r="U30" s="198" t="s">
        <v>538</v>
      </c>
      <c r="V30" s="20"/>
      <c r="W30" s="198" t="s">
        <v>543</v>
      </c>
      <c r="X30" s="33"/>
      <c r="Y30" s="198" t="s">
        <v>687</v>
      </c>
      <c r="Z30" s="33"/>
      <c r="AA30" s="198"/>
      <c r="AB30" s="33"/>
      <c r="AC30" s="198" t="s">
        <v>417</v>
      </c>
      <c r="AD30" s="20"/>
      <c r="AE30" s="311"/>
      <c r="AF30" s="33"/>
      <c r="AG30" s="198"/>
      <c r="AH30" s="20"/>
      <c r="AI30" s="198" t="s">
        <v>532</v>
      </c>
      <c r="AJ30" s="20"/>
      <c r="AK30" s="198" t="s">
        <v>535</v>
      </c>
      <c r="AL30" s="20"/>
      <c r="AM30" s="198" t="s">
        <v>535</v>
      </c>
      <c r="AN30" s="20"/>
      <c r="AO30" s="198" t="s">
        <v>535</v>
      </c>
      <c r="AP30" s="20"/>
      <c r="AQ30" s="198" t="s">
        <v>535</v>
      </c>
      <c r="AR30" s="20"/>
      <c r="AS30" s="198" t="s">
        <v>417</v>
      </c>
      <c r="AT30" s="20"/>
      <c r="AU30" s="198" t="s">
        <v>538</v>
      </c>
      <c r="AV30" s="20"/>
      <c r="AW30" s="198" t="s">
        <v>543</v>
      </c>
      <c r="AX30" s="33"/>
      <c r="AY30" s="198" t="s">
        <v>417</v>
      </c>
      <c r="AZ30" s="20"/>
      <c r="BA30" s="198" t="s">
        <v>417</v>
      </c>
      <c r="BB30" s="31"/>
      <c r="BC30" s="362"/>
    </row>
    <row r="31" spans="1:55" s="5" customFormat="1" ht="23.25" customHeight="1">
      <c r="A31" s="752"/>
      <c r="B31" s="68">
        <v>300</v>
      </c>
      <c r="C31" s="18" t="s">
        <v>624</v>
      </c>
      <c r="D31" s="214">
        <f>IF('様13'!$P303="","",'様13'!$P303)</f>
      </c>
      <c r="E31" s="306"/>
      <c r="F31" s="216">
        <f>IF(D31="","",IF(AND(10&lt;=D31,D31&lt;=21),"○","×"))</f>
      </c>
      <c r="G31" s="214">
        <f>IF('様13'!$M33="","",'様13'!$M33)</f>
      </c>
      <c r="H31" s="156"/>
      <c r="I31" s="214">
        <f>IF('様13'!$M87="","",'様13'!$M87)</f>
      </c>
      <c r="J31" s="156">
        <f>IF(I31="","",IF(AND(5&lt;=I31,I31&lt;=16),"○","×"))</f>
      </c>
      <c r="K31" s="214">
        <f>IF('様13'!$M141="","",'様13'!$M141)</f>
      </c>
      <c r="L31" s="156">
        <f>IF(K31="","",IF(AND(10&lt;=K31,K31&lt;=21),"○","×"))</f>
      </c>
      <c r="M31" s="214">
        <f>IF('様13'!$M195="","",'様13'!$M195)</f>
      </c>
      <c r="N31" s="156">
        <f>IF(M31="","",IF(AND(10&lt;=M31,M31&lt;=21),"○","×"))</f>
      </c>
      <c r="O31" s="214">
        <f>IF('様13'!$M249="","",'様13'!$M249)</f>
      </c>
      <c r="P31" s="156">
        <f>IF(O31="","",IF(AND(10&lt;=O31,O31&lt;=21),"○","×"))</f>
      </c>
      <c r="Q31" s="214">
        <f>IF('様13'!$M303="","",'様13'!$M303)</f>
      </c>
      <c r="R31" s="156">
        <f>IF(Q31="","",IF(AND(10&lt;=Q31,Q31&lt;=21),"○","×"))</f>
      </c>
      <c r="S31" s="214">
        <f>IF('様13'!$M357="","",'様13'!$M357)</f>
      </c>
      <c r="T31" s="156">
        <f>IF(S31="","",IF(AND(16&lt;=S31,S31&lt;=33),"○","×"))</f>
      </c>
      <c r="U31" s="214">
        <f>IF('様13'!$M411="","",'様13'!$M411)</f>
      </c>
      <c r="V31" s="156">
        <f>IF(U31="","",IF(AND(16&lt;=U31,U31&lt;=33),"○","×"))</f>
      </c>
      <c r="W31" s="214">
        <f>IF('様13'!$M465="","",'様13'!$M465)</f>
      </c>
      <c r="X31" s="225">
        <f>IF(W31="","",IF(AND(20&lt;=W31,W31&lt;=45),"○","×"))</f>
      </c>
      <c r="Y31" s="214">
        <f>IF('様13'!$M519="","",'様13'!$M519)</f>
      </c>
      <c r="Z31" s="225">
        <f>IF(Y31="","",IF(AND(4&lt;=Y31,Y31&lt;=15),"○","×"))</f>
      </c>
      <c r="AA31" s="214">
        <f>IF('様13'!$M573="","",'様13'!$M573)</f>
      </c>
      <c r="AB31" s="225">
        <f>IF(AA31="","",IF(AND(5&lt;=AA31,AA31&lt;=13),"○","×"))</f>
      </c>
      <c r="AC31" s="214">
        <f>IF('様13'!$M627="","",'様13'!$M627)</f>
      </c>
      <c r="AD31" s="156">
        <f>IF(AC31="","",IF(AND(12&lt;=AC31,AC31&lt;=27),"○","×"))</f>
      </c>
      <c r="AE31" s="213">
        <f>IF('様16'!$M30="","",'様16'!$M30)</f>
      </c>
      <c r="AF31" s="225"/>
      <c r="AG31" s="214">
        <f>IF('様16'!$M85="","",'様16'!$M85)</f>
      </c>
      <c r="AH31" s="156"/>
      <c r="AI31" s="304">
        <f>IF('様16'!$M140="","",'様16'!$M140)</f>
      </c>
      <c r="AJ31" s="156">
        <f>IF(AI31="","",IF(AND(5&lt;=AI31,AI31&lt;=16),"○","×"))</f>
      </c>
      <c r="AK31" s="214">
        <f>IF('様16'!$M195="","",'様16'!$M195)</f>
      </c>
      <c r="AL31" s="156">
        <f>IF(AK31="","",IF(AND(10&lt;=AK31,AK31&lt;=21),"○","×"))</f>
      </c>
      <c r="AM31" s="214">
        <f>IF('様16'!$M250="","",'様16'!$M250)</f>
      </c>
      <c r="AN31" s="156">
        <f>IF(AM31="","",IF(AND(10&lt;=AM31,AM31&lt;=21),"○","×"))</f>
      </c>
      <c r="AO31" s="214">
        <f>IF('様16'!$M305="","",'様16'!$M305)</f>
      </c>
      <c r="AP31" s="156">
        <f>IF(AO31="","",IF(AND(10&lt;=AO31,AO31&lt;=21),"○","×"))</f>
      </c>
      <c r="AQ31" s="214">
        <f>IF('様16'!$M360="","",'様16'!$M360)</f>
      </c>
      <c r="AR31" s="156">
        <f>IF(AQ31="","",IF(AND(10&lt;=AQ31,AQ31&lt;=21),"○","×"))</f>
      </c>
      <c r="AS31" s="214">
        <f>IF('様16'!$M415="","",'様16'!$M415)</f>
      </c>
      <c r="AT31" s="156">
        <f>IF(AS31="","",IF(AND(12&lt;=AS31,AS31&lt;=27),"○","×"))</f>
      </c>
      <c r="AU31" s="214">
        <f>IF('様16'!$M470="","",'様16'!$M470)</f>
      </c>
      <c r="AV31" s="156">
        <f>IF(AU31="","",IF(AND(16&lt;=AU31,AU31&lt;=33),"○","×"))</f>
      </c>
      <c r="AW31" s="214">
        <f>IF('様16'!$M525="","",'様16'!$M525)</f>
      </c>
      <c r="AX31" s="225">
        <f>IF(AW31="","",IF(AND(20&lt;=AW31,AW31&lt;=45),"○","×"))</f>
      </c>
      <c r="AY31" s="214">
        <f>IF('様16'!$M580="","",'様16'!$M580)</f>
      </c>
      <c r="AZ31" s="156">
        <f>IF(AY31="","",IF(AND(12&lt;=AY31,AY31&lt;=27),"○","×"))</f>
      </c>
      <c r="BA31" s="214" t="e">
        <f>IF('様16'!#REF!="","",'様16'!#REF!)</f>
        <v>#REF!</v>
      </c>
      <c r="BB31" s="216" t="e">
        <f>IF(BA31="","",IF(AND(12&lt;=BA31,BA31&lt;=27),"○","×"))</f>
        <v>#REF!</v>
      </c>
      <c r="BC31" s="361"/>
    </row>
    <row r="32" spans="1:55" s="202" customFormat="1" ht="12" customHeight="1">
      <c r="A32" s="752"/>
      <c r="B32" s="201"/>
      <c r="C32" s="30"/>
      <c r="D32" s="198" t="s">
        <v>533</v>
      </c>
      <c r="E32" s="307"/>
      <c r="F32" s="31"/>
      <c r="G32" s="198"/>
      <c r="H32" s="20"/>
      <c r="I32" s="198" t="s">
        <v>534</v>
      </c>
      <c r="J32" s="20"/>
      <c r="K32" s="198" t="s">
        <v>533</v>
      </c>
      <c r="L32" s="237"/>
      <c r="M32" s="198" t="s">
        <v>533</v>
      </c>
      <c r="N32" s="20"/>
      <c r="O32" s="198" t="s">
        <v>533</v>
      </c>
      <c r="P32" s="20"/>
      <c r="Q32" s="198" t="s">
        <v>533</v>
      </c>
      <c r="R32" s="20"/>
      <c r="S32" s="198" t="s">
        <v>541</v>
      </c>
      <c r="T32" s="20"/>
      <c r="U32" s="198" t="s">
        <v>541</v>
      </c>
      <c r="V32" s="20"/>
      <c r="W32" s="198" t="s">
        <v>544</v>
      </c>
      <c r="X32" s="33"/>
      <c r="Y32" s="198" t="s">
        <v>688</v>
      </c>
      <c r="Z32" s="33"/>
      <c r="AA32" s="198" t="s">
        <v>946</v>
      </c>
      <c r="AB32" s="33"/>
      <c r="AC32" s="198" t="s">
        <v>416</v>
      </c>
      <c r="AD32" s="20"/>
      <c r="AE32" s="311"/>
      <c r="AF32" s="33"/>
      <c r="AG32" s="198"/>
      <c r="AH32" s="20"/>
      <c r="AI32" s="198" t="s">
        <v>534</v>
      </c>
      <c r="AJ32" s="20"/>
      <c r="AK32" s="198" t="s">
        <v>533</v>
      </c>
      <c r="AL32" s="20"/>
      <c r="AM32" s="198" t="s">
        <v>533</v>
      </c>
      <c r="AN32" s="20"/>
      <c r="AO32" s="198" t="s">
        <v>533</v>
      </c>
      <c r="AP32" s="20"/>
      <c r="AQ32" s="198" t="s">
        <v>533</v>
      </c>
      <c r="AR32" s="20"/>
      <c r="AS32" s="198" t="s">
        <v>416</v>
      </c>
      <c r="AT32" s="20"/>
      <c r="AU32" s="198" t="s">
        <v>541</v>
      </c>
      <c r="AV32" s="20"/>
      <c r="AW32" s="198" t="s">
        <v>544</v>
      </c>
      <c r="AX32" s="33"/>
      <c r="AY32" s="198" t="s">
        <v>416</v>
      </c>
      <c r="AZ32" s="20"/>
      <c r="BA32" s="198" t="s">
        <v>416</v>
      </c>
      <c r="BB32" s="31"/>
      <c r="BC32" s="362"/>
    </row>
    <row r="33" spans="1:55" s="5" customFormat="1" ht="23.25" customHeight="1">
      <c r="A33" s="752"/>
      <c r="B33" s="68">
        <v>150</v>
      </c>
      <c r="C33" s="18" t="s">
        <v>624</v>
      </c>
      <c r="D33" s="214">
        <f>IF('様13'!$P304="","",'様13'!$P304)</f>
      </c>
      <c r="E33" s="306"/>
      <c r="F33" s="216">
        <f>IF(D33="","",IF(AND(6&lt;=D33,D33&lt;=16),"○","×"))</f>
      </c>
      <c r="G33" s="214">
        <f>IF('様13'!$M34="","",'様13'!$M34)</f>
      </c>
      <c r="H33" s="156"/>
      <c r="I33" s="214">
        <f>IF('様13'!$M88="","",'様13'!$M88)</f>
      </c>
      <c r="J33" s="156">
        <f>IF(I33="","",IF(AND(4&lt;=I33,I33&lt;=12),"○","×"))</f>
      </c>
      <c r="K33" s="214">
        <f>IF('様13'!$M142="","",'様13'!$M142)</f>
      </c>
      <c r="L33" s="156">
        <f>IF(K33="","",IF(AND(6&lt;=K33,K33&lt;=16),"○","×"))</f>
      </c>
      <c r="M33" s="214">
        <f>IF('様13'!$M196="","",'様13'!$M196)</f>
      </c>
      <c r="N33" s="156">
        <f>IF(M33="","",IF(AND(6&lt;=M33,M33&lt;=16),"○","×"))</f>
      </c>
      <c r="O33" s="214">
        <f>IF('様13'!$M250="","",'様13'!$M250)</f>
      </c>
      <c r="P33" s="156">
        <f>IF(O33="","",IF(AND(6&lt;=O33,O33&lt;=16),"○","×"))</f>
      </c>
      <c r="Q33" s="214">
        <f>IF('様13'!$M304="","",'様13'!$M304)</f>
      </c>
      <c r="R33" s="156">
        <f>IF(Q33="","",IF(AND(6&lt;=Q33,Q33&lt;=16),"○","×"))</f>
      </c>
      <c r="S33" s="214">
        <f>IF('様13'!$M358="","",'様13'!$M358)</f>
      </c>
      <c r="T33" s="156">
        <f>IF(S33="","",IF(AND(8&lt;=S33,S33&lt;=21),"○","×"))</f>
      </c>
      <c r="U33" s="214">
        <f>IF('様13'!$M412="","",'様13'!$M412)</f>
      </c>
      <c r="V33" s="156">
        <f>IF(U33="","",IF(AND(8&lt;=U33,U33&lt;=21),"○","×"))</f>
      </c>
      <c r="W33" s="214">
        <f>IF('様13'!$M466="","",'様13'!$M466)</f>
      </c>
      <c r="X33" s="225">
        <f>IF(W33="","",IF(AND(15&lt;=W33,W33&lt;=30),"○","×"))</f>
      </c>
      <c r="Y33" s="214">
        <f>IF('様13'!$M520="","",'様13'!$M520)</f>
      </c>
      <c r="Z33" s="225">
        <f>IF(Y33="","",IF(AND(4&lt;=Y33,Y33&lt;=10),"○","×"))</f>
      </c>
      <c r="AA33" s="214">
        <f>IF('様13'!$M574="","",'様13'!$M574)</f>
      </c>
      <c r="AB33" s="225"/>
      <c r="AC33" s="214">
        <f>IF('様13'!$M628="","",'様13'!$M628)</f>
      </c>
      <c r="AD33" s="156">
        <f>IF(AC33="","",IF(AND(8&lt;=AC33,AC33&lt;=20),"○","×"))</f>
      </c>
      <c r="AE33" s="213">
        <f>IF('様16'!$M31="","",'様16'!$M31)</f>
      </c>
      <c r="AF33" s="225"/>
      <c r="AG33" s="214">
        <f>IF('様16'!$M86="","",'様16'!$M86)</f>
      </c>
      <c r="AH33" s="156"/>
      <c r="AI33" s="304">
        <f>IF('様16'!$M141="","",'様16'!$M141)</f>
      </c>
      <c r="AJ33" s="156">
        <f>IF(AI33="","",IF(AND(4&lt;=AI33,AI33&lt;=12),"○","×"))</f>
      </c>
      <c r="AK33" s="214">
        <f>IF('様16'!$M196="","",'様16'!$M196)</f>
      </c>
      <c r="AL33" s="156">
        <f>IF(AK33="","",IF(AND(6&lt;=AK33,AK33&lt;=16),"○","×"))</f>
      </c>
      <c r="AM33" s="214">
        <f>IF('様16'!$M251="","",'様16'!$M251)</f>
      </c>
      <c r="AN33" s="156">
        <f>IF(AM33="","",IF(AND(6&lt;=AM33,AM33&lt;=16),"○","×"))</f>
      </c>
      <c r="AO33" s="214">
        <f>IF('様16'!$M306="","",'様16'!$M306)</f>
      </c>
      <c r="AP33" s="156">
        <f>IF(AO33="","",IF(AND(6&lt;=AO33,AO33&lt;=16),"○","×"))</f>
      </c>
      <c r="AQ33" s="214">
        <f>IF('様16'!$M361="","",'様16'!$M361)</f>
      </c>
      <c r="AR33" s="156">
        <f>IF(AQ33="","",IF(AND(6&lt;=AQ33,AQ33&lt;=16),"○","×"))</f>
      </c>
      <c r="AS33" s="214">
        <f>IF('様16'!$M416="","",'様16'!$M416)</f>
      </c>
      <c r="AT33" s="156">
        <f>IF(AS33="","",IF(AND(8&lt;=AS33,AS33&lt;=20),"○","×"))</f>
      </c>
      <c r="AU33" s="214">
        <f>IF('様16'!$M471="","",'様16'!$M471)</f>
      </c>
      <c r="AV33" s="156">
        <f>IF(AU33="","",IF(AND(8&lt;=AU33,AU33&lt;=21),"○","×"))</f>
      </c>
      <c r="AW33" s="214">
        <f>IF('様16'!$M526="","",'様16'!$M526)</f>
      </c>
      <c r="AX33" s="225">
        <f>IF(AW33="","",IF(AND(15&lt;=AW33,AW33&lt;=30),"○","×"))</f>
      </c>
      <c r="AY33" s="214">
        <f>IF('様16'!$M581="","",'様16'!$M581)</f>
      </c>
      <c r="AZ33" s="156">
        <f>IF(AY33="","",IF(AND(8&lt;=AY33,AY33&lt;=20),"○","×"))</f>
      </c>
      <c r="BA33" s="214" t="e">
        <f>IF('様16'!#REF!="","",'様16'!#REF!)</f>
        <v>#REF!</v>
      </c>
      <c r="BB33" s="216" t="e">
        <f>IF(BA33="","",IF(AND(8&lt;=BA33,BA33&lt;=20),"○","×"))</f>
        <v>#REF!</v>
      </c>
      <c r="BC33" s="361"/>
    </row>
    <row r="34" spans="1:55" s="202" customFormat="1" ht="12" customHeight="1">
      <c r="A34" s="752"/>
      <c r="B34" s="227"/>
      <c r="C34" s="40"/>
      <c r="D34" s="198" t="s">
        <v>521</v>
      </c>
      <c r="E34" s="308"/>
      <c r="F34" s="39"/>
      <c r="G34" s="228"/>
      <c r="H34" s="38"/>
      <c r="I34" s="228" t="s">
        <v>545</v>
      </c>
      <c r="J34" s="38"/>
      <c r="K34" s="198" t="s">
        <v>521</v>
      </c>
      <c r="L34" s="233"/>
      <c r="M34" s="198" t="s">
        <v>521</v>
      </c>
      <c r="N34" s="38"/>
      <c r="O34" s="198" t="s">
        <v>521</v>
      </c>
      <c r="P34" s="38"/>
      <c r="Q34" s="198" t="s">
        <v>521</v>
      </c>
      <c r="R34" s="38"/>
      <c r="S34" s="198" t="s">
        <v>546</v>
      </c>
      <c r="T34" s="38"/>
      <c r="U34" s="198" t="s">
        <v>546</v>
      </c>
      <c r="V34" s="38"/>
      <c r="W34" s="198" t="s">
        <v>547</v>
      </c>
      <c r="X34" s="42"/>
      <c r="Y34" s="198" t="s">
        <v>689</v>
      </c>
      <c r="Z34" s="42"/>
      <c r="AA34" s="198"/>
      <c r="AB34" s="42"/>
      <c r="AC34" s="198" t="s">
        <v>415</v>
      </c>
      <c r="AD34" s="38"/>
      <c r="AE34" s="303"/>
      <c r="AF34" s="42"/>
      <c r="AG34" s="228"/>
      <c r="AH34" s="38"/>
      <c r="AI34" s="228" t="s">
        <v>545</v>
      </c>
      <c r="AJ34" s="38"/>
      <c r="AK34" s="198" t="s">
        <v>521</v>
      </c>
      <c r="AL34" s="38"/>
      <c r="AM34" s="198" t="s">
        <v>521</v>
      </c>
      <c r="AN34" s="38"/>
      <c r="AO34" s="198" t="s">
        <v>521</v>
      </c>
      <c r="AP34" s="38"/>
      <c r="AQ34" s="198" t="s">
        <v>521</v>
      </c>
      <c r="AR34" s="38"/>
      <c r="AS34" s="198" t="s">
        <v>415</v>
      </c>
      <c r="AT34" s="38"/>
      <c r="AU34" s="198" t="s">
        <v>546</v>
      </c>
      <c r="AV34" s="38"/>
      <c r="AW34" s="198" t="s">
        <v>547</v>
      </c>
      <c r="AX34" s="42"/>
      <c r="AY34" s="198" t="s">
        <v>415</v>
      </c>
      <c r="AZ34" s="38"/>
      <c r="BA34" s="198" t="s">
        <v>415</v>
      </c>
      <c r="BB34" s="39"/>
      <c r="BC34" s="362"/>
    </row>
    <row r="35" spans="1:55" s="5" customFormat="1" ht="23.25" customHeight="1">
      <c r="A35" s="752"/>
      <c r="B35" s="68">
        <v>75</v>
      </c>
      <c r="C35" s="18" t="s">
        <v>624</v>
      </c>
      <c r="D35" s="214">
        <f>IF('様13'!$P305="","",'様13'!$P305)</f>
      </c>
      <c r="E35" s="537">
        <f>IF(D35="","",D35-Q35)</f>
      </c>
      <c r="F35" s="216">
        <f>IF(D35="","",IF(AND(4&lt;=D35,D35&lt;=8),"○","×"))</f>
      </c>
      <c r="G35" s="214">
        <f>IF('様13'!$M35="","",'様13'!$M35)</f>
      </c>
      <c r="H35" s="156">
        <f>IF(G35="","",IF(AND(0&lt;=G35,G35&lt;=10),"○","×"))</f>
      </c>
      <c r="I35" s="214">
        <f>IF('様13'!$M89="","",'様13'!$M89)</f>
      </c>
      <c r="J35" s="156">
        <f>IF(I35="","",IF(AND(2&lt;=I35,I35&lt;=7),"○","×"))</f>
      </c>
      <c r="K35" s="214">
        <f>IF('様13'!$M143="","",'様13'!$M143)</f>
      </c>
      <c r="L35" s="156">
        <f>IF(K35="","",IF(AND(4&lt;=K35,K35&lt;=8),"○","×"))</f>
      </c>
      <c r="M35" s="214">
        <f>IF('様13'!$M197="","",'様13'!$M197)</f>
      </c>
      <c r="N35" s="156">
        <f>IF(M35="","",IF(AND(4&lt;=M35,M35&lt;=8),"○","×"))</f>
      </c>
      <c r="O35" s="214">
        <f>IF('様13'!$M251="","",'様13'!$M251)</f>
      </c>
      <c r="P35" s="156">
        <f>IF(O35="","",IF(AND(4&lt;=O35,O35&lt;=8),"○","×"))</f>
      </c>
      <c r="Q35" s="214">
        <f>IF('様13'!$M305="","",'様13'!$M305)</f>
      </c>
      <c r="R35" s="156">
        <f>IF(Q35="","",IF(AND(4&lt;=Q35,Q35&lt;=8),"○","×"))</f>
      </c>
      <c r="S35" s="214">
        <f>IF('様13'!$M359="","",'様13'!$M359)</f>
      </c>
      <c r="T35" s="156">
        <f>IF(S35="","",IF(AND(6&lt;=S35,S35&lt;=11),"○","×"))</f>
      </c>
      <c r="U35" s="214">
        <f>IF('様13'!$M413="","",'様13'!$M413)</f>
      </c>
      <c r="V35" s="156">
        <f>IF(U35="","",IF(AND(6&lt;=U35,U35&lt;=11),"○","×"))</f>
      </c>
      <c r="W35" s="214">
        <f>IF('様13'!$M467="","",'様13'!$M467)</f>
      </c>
      <c r="X35" s="225">
        <f>IF(W35="","",IF(AND(8&lt;=W35,W35&lt;=15),"○","×"))</f>
      </c>
      <c r="Y35" s="214">
        <f>IF('様13'!$M521="","",'様13'!$M521)</f>
      </c>
      <c r="Z35" s="225">
        <f>IF(Y35="","",IF(AND(2&lt;=Y35,Y35&lt;=7),"○","×"))</f>
      </c>
      <c r="AA35" s="214">
        <f>IF('様13'!$M575="","",'様13'!$M575)</f>
      </c>
      <c r="AB35" s="225">
        <f>IF(AA35="","",IF(AND(3&lt;=AA35,AA35&lt;=6),"○","×"))</f>
      </c>
      <c r="AC35" s="214">
        <f>IF('様13'!$M629="","",'様13'!$M629)</f>
      </c>
      <c r="AD35" s="156">
        <f>IF(AC35="","",IF(AND(4&lt;=AC35,AC35&lt;=10),"○","×"))</f>
      </c>
      <c r="AE35" s="213">
        <f>IF('様16'!$M32="","",'様16'!$M32)</f>
      </c>
      <c r="AF35" s="225">
        <f>IF(AE35="","",IF(AND(0&lt;=AE35,AE35&lt;=10),"○","×"))</f>
      </c>
      <c r="AG35" s="214">
        <f>IF('様16'!$M87="","",'様16'!$M87)</f>
      </c>
      <c r="AH35" s="156">
        <f>IF(AG35="","",IF(AND(0&lt;=AG35,AG35&lt;=10),"○","×"))</f>
      </c>
      <c r="AI35" s="214">
        <f>IF('様16'!$M142="","",'様16'!$M142)</f>
      </c>
      <c r="AJ35" s="156">
        <f>IF(AI35="","",IF(AND(2&lt;=AI35,AI35&lt;=7),"○","×"))</f>
      </c>
      <c r="AK35" s="214">
        <f>IF('様16'!$M197="","",'様16'!$M197)</f>
      </c>
      <c r="AL35" s="156">
        <f>IF(AK35="","",IF(AND(4&lt;=AK35,AK35&lt;=8),"○","×"))</f>
      </c>
      <c r="AM35" s="214">
        <f>IF('様16'!$M252="","",'様16'!$M252)</f>
      </c>
      <c r="AN35" s="156">
        <f>IF(AM35="","",IF(AND(4&lt;=AM35,AM35&lt;=8),"○","×"))</f>
      </c>
      <c r="AO35" s="214">
        <f>IF('様16'!$M307="","",'様16'!$M307)</f>
      </c>
      <c r="AP35" s="156">
        <f>IF(AO35="","",IF(AND(4&lt;=AO35,AO35&lt;=8),"○","×"))</f>
      </c>
      <c r="AQ35" s="214">
        <f>IF('様16'!$M362="","",'様16'!$M362)</f>
      </c>
      <c r="AR35" s="156">
        <f>IF(AQ35="","",IF(AND(4&lt;=AQ35,AQ35&lt;=8),"○","×"))</f>
      </c>
      <c r="AS35" s="214">
        <f>IF('様16'!$M417="","",'様16'!$M417)</f>
      </c>
      <c r="AT35" s="156">
        <f>IF(AS35="","",IF(AND(4&lt;=AS35,AS35&lt;=10),"○","×"))</f>
      </c>
      <c r="AU35" s="214">
        <f>IF('様16'!$M472="","",'様16'!$M472)</f>
      </c>
      <c r="AV35" s="156">
        <f>IF(AU35="","",IF(AND(6&lt;=AU35,AU35&lt;=11),"○","×"))</f>
      </c>
      <c r="AW35" s="214">
        <f>IF('様16'!$M527="","",'様16'!$M527)</f>
      </c>
      <c r="AX35" s="225">
        <f>IF(AW35="","",IF(AND(8&lt;=AW35,AW35&lt;=15),"○","×"))</f>
      </c>
      <c r="AY35" s="214">
        <f>IF('様16'!$M582="","",'様16'!$M582)</f>
      </c>
      <c r="AZ35" s="156">
        <f>IF(AY35="","",IF(AND(4&lt;=AY35,AY35&lt;=10),"○","×"))</f>
      </c>
      <c r="BA35" s="214" t="e">
        <f>IF('様16'!#REF!="","",'様16'!#REF!)</f>
        <v>#REF!</v>
      </c>
      <c r="BB35" s="216" t="e">
        <f>IF(BA35="","",IF(AND(4&lt;=BA35,BA35&lt;=10),"○","×"))</f>
        <v>#REF!</v>
      </c>
      <c r="BC35" s="361"/>
    </row>
    <row r="36" spans="1:55" s="202" customFormat="1" ht="12" customHeight="1">
      <c r="A36" s="753"/>
      <c r="B36" s="229"/>
      <c r="C36" s="203"/>
      <c r="D36" s="226" t="s">
        <v>522</v>
      </c>
      <c r="E36" s="301" t="s">
        <v>1137</v>
      </c>
      <c r="F36" s="36"/>
      <c r="G36" s="226" t="s">
        <v>548</v>
      </c>
      <c r="H36" s="35"/>
      <c r="I36" s="226" t="s">
        <v>549</v>
      </c>
      <c r="J36" s="35"/>
      <c r="K36" s="226" t="s">
        <v>522</v>
      </c>
      <c r="L36" s="238"/>
      <c r="M36" s="226" t="s">
        <v>522</v>
      </c>
      <c r="N36" s="35"/>
      <c r="O36" s="226" t="s">
        <v>522</v>
      </c>
      <c r="P36" s="35"/>
      <c r="Q36" s="226" t="s">
        <v>522</v>
      </c>
      <c r="R36" s="35"/>
      <c r="S36" s="226" t="s">
        <v>550</v>
      </c>
      <c r="T36" s="35"/>
      <c r="U36" s="226" t="s">
        <v>550</v>
      </c>
      <c r="V36" s="35"/>
      <c r="W36" s="226" t="s">
        <v>551</v>
      </c>
      <c r="X36" s="197"/>
      <c r="Y36" s="226" t="s">
        <v>690</v>
      </c>
      <c r="Z36" s="197"/>
      <c r="AA36" s="226" t="s">
        <v>1126</v>
      </c>
      <c r="AB36" s="197"/>
      <c r="AC36" s="226" t="s">
        <v>414</v>
      </c>
      <c r="AD36" s="35"/>
      <c r="AE36" s="335" t="s">
        <v>548</v>
      </c>
      <c r="AF36" s="197"/>
      <c r="AG36" s="226" t="s">
        <v>548</v>
      </c>
      <c r="AH36" s="35"/>
      <c r="AI36" s="226" t="s">
        <v>549</v>
      </c>
      <c r="AJ36" s="35"/>
      <c r="AK36" s="226" t="s">
        <v>522</v>
      </c>
      <c r="AL36" s="35"/>
      <c r="AM36" s="226" t="s">
        <v>522</v>
      </c>
      <c r="AN36" s="35"/>
      <c r="AO36" s="226" t="s">
        <v>522</v>
      </c>
      <c r="AP36" s="35"/>
      <c r="AQ36" s="226" t="s">
        <v>522</v>
      </c>
      <c r="AR36" s="35"/>
      <c r="AS36" s="226" t="s">
        <v>414</v>
      </c>
      <c r="AT36" s="35"/>
      <c r="AU36" s="226" t="s">
        <v>550</v>
      </c>
      <c r="AV36" s="35"/>
      <c r="AW36" s="226" t="s">
        <v>551</v>
      </c>
      <c r="AX36" s="197"/>
      <c r="AY36" s="226" t="s">
        <v>414</v>
      </c>
      <c r="AZ36" s="35"/>
      <c r="BA36" s="226" t="s">
        <v>414</v>
      </c>
      <c r="BB36" s="36"/>
      <c r="BC36" s="362"/>
    </row>
    <row r="37" spans="1:55" s="5" customFormat="1" ht="23.25" customHeight="1">
      <c r="A37" s="1044" t="s">
        <v>635</v>
      </c>
      <c r="B37" s="1045"/>
      <c r="C37" s="1046"/>
      <c r="D37" s="697">
        <f>IF('様13'!$P306="","",'様13'!$P306)</f>
      </c>
      <c r="E37" s="537">
        <f>IF(D37="","",D37-Q37)</f>
      </c>
      <c r="F37" s="698">
        <f>IF(D37="","",IF(AND(5&lt;=D37,D37&lt;=7),"○","×"))</f>
      </c>
      <c r="G37" s="697">
        <f>IF('様13'!$M36="","",'様13'!$M36)</f>
      </c>
      <c r="H37" s="699"/>
      <c r="I37" s="697">
        <f>IF('様13'!$M90="","",'様13'!$M90)</f>
      </c>
      <c r="J37" s="699">
        <f>IF(I37="","",IF(AND(4.5&lt;=I37,I37&lt;=6),"○","×"))</f>
      </c>
      <c r="K37" s="697">
        <f>IF('様13'!$M144="","",'様13'!$M144)</f>
      </c>
      <c r="L37" s="699">
        <f>IF(K37="","",IF(AND(5&lt;=K37,K37&lt;=7),"○","×"))</f>
      </c>
      <c r="M37" s="697">
        <f>IF('様13'!$M198="","",'様13'!$M198)</f>
      </c>
      <c r="N37" s="699">
        <f>IF(M37="","",IF(AND(5&lt;=M37,M37&lt;=7),"○","×"))</f>
      </c>
      <c r="O37" s="697">
        <f>IF('様13'!$M252="","",'様13'!$M252)</f>
      </c>
      <c r="P37" s="699">
        <f>IF(O37="","",IF(AND(5&lt;=O37,O37&lt;=7),"○","×"))</f>
      </c>
      <c r="Q37" s="697">
        <f>IF('様13'!$M306="","",'様13'!$M306)</f>
      </c>
      <c r="R37" s="699">
        <f>IF(Q37="","",IF(AND(5&lt;=Q37,Q37&lt;=7),"○","×"))</f>
      </c>
      <c r="S37" s="697">
        <f>IF('様13'!$M360="","",'様13'!$M360)</f>
      </c>
      <c r="T37" s="699">
        <f>IF(S37="","",IF(AND(6&lt;=S37,S37&lt;=8),"○","×"))</f>
      </c>
      <c r="U37" s="697">
        <f>IF('様13'!$M414="","",'様13'!$M414)</f>
      </c>
      <c r="V37" s="699">
        <f>IF(U37="","",IF(AND(6&lt;=U37,U37&lt;=8),"○","×"))</f>
      </c>
      <c r="W37" s="697">
        <f>IF('様13'!$M468="","",'様13'!$M468)</f>
      </c>
      <c r="X37" s="469">
        <f>IF(W37="","",IF(AND(7.5&lt;=W37,W37&lt;=9.5),"○","×"))</f>
      </c>
      <c r="Y37" s="697">
        <f>IF('様13'!$M522="","",'様13'!$M522)</f>
      </c>
      <c r="Z37" s="699">
        <f>IF(Y37="","",IF(AND(3.5&lt;=Y37,Y37&lt;=5.5),"○","×"))</f>
      </c>
      <c r="AA37" s="697">
        <f>IF('様13'!$M576="","",'様13'!$M576)</f>
      </c>
      <c r="AB37" s="699">
        <f>IF(AA37="","",IF(AND(3.5&lt;=AA37,AA37&lt;=5.5),"○","×"))</f>
      </c>
      <c r="AC37" s="697">
        <f>IF('様13'!$M630="","",'様13'!$M630)</f>
      </c>
      <c r="AD37" s="699">
        <f>IF(AC37="","",IF(AND(6&lt;=AC37,AC37&lt;=8),"○","×"))</f>
      </c>
      <c r="AE37" s="700">
        <f>IF('様16'!$M33="","",'様16'!$M33)</f>
      </c>
      <c r="AF37" s="469"/>
      <c r="AG37" s="697">
        <f>IF('様16'!$M88="","",'様16'!$M33)</f>
      </c>
      <c r="AH37" s="699"/>
      <c r="AI37" s="697">
        <f>IF('様16'!$M143="","",'様16'!$M143)</f>
      </c>
      <c r="AJ37" s="699">
        <f>IF(AI37="","",IF(AND(4.5&lt;=AI37,AI37&lt;=7),"○","×"))</f>
      </c>
      <c r="AK37" s="697">
        <f>IF('様16'!$M198="","",'様16'!$M198)</f>
      </c>
      <c r="AL37" s="699">
        <f>IF(AK37="","",IF(AND(5&lt;=AK37,AK37&lt;=7),"○","×"))</f>
      </c>
      <c r="AM37" s="697">
        <f>IF('様16'!$M253="","",'様16'!$M253)</f>
      </c>
      <c r="AN37" s="699">
        <f>IF(AM37="","",IF(AND(5&lt;=AM37,AM37&lt;=7),"○","×"))</f>
      </c>
      <c r="AO37" s="697">
        <f>IF('様16'!$M308="","",'様16'!$M308)</f>
      </c>
      <c r="AP37" s="699">
        <f>IF(AO37="","",IF(AND(5&lt;=AO37,AO37&lt;=7),"○","×"))</f>
      </c>
      <c r="AQ37" s="697">
        <f>IF('様16'!$M363="","",'様16'!$M363)</f>
      </c>
      <c r="AR37" s="699">
        <f>IF(AQ37="","",IF(AND(5&lt;=AQ37,AQ37&lt;=7),"○","×"))</f>
      </c>
      <c r="AS37" s="697">
        <f>IF('様16'!$M418="","",'様16'!$M418)</f>
      </c>
      <c r="AT37" s="699">
        <f>IF(AS37="","",IF(AND(6&lt;=AS37,AS37&lt;=8),"○","×"))</f>
      </c>
      <c r="AU37" s="697">
        <f>IF('様16'!$M473="","",'様16'!$M473)</f>
      </c>
      <c r="AV37" s="699">
        <f>IF(AU37="","",IF(AND(6&lt;=AU37,AU37&lt;=8),"○","×"))</f>
      </c>
      <c r="AW37" s="697">
        <f>IF('様16'!$M528="","",'様16'!$M528)</f>
      </c>
      <c r="AX37" s="469">
        <f>IF(AW37="","",IF(AND(7.5&lt;=AW37,AW37&lt;=9.5),"○","×"))</f>
      </c>
      <c r="AY37" s="697">
        <f>IF('様16'!$M583="","",'様16'!$M583)</f>
      </c>
      <c r="AZ37" s="699">
        <f>IF(AY37="","",IF(AND(6&lt;=AY37,AY37&lt;=8),"○","×"))</f>
      </c>
      <c r="BA37" s="206" t="e">
        <f>IF('様16'!#REF!="","",'様16'!#REF!)</f>
        <v>#REF!</v>
      </c>
      <c r="BB37" s="216" t="e">
        <f>IF(BA37="","",IF(AND(6&lt;=BA37,BA37&lt;=8),"○","×"))</f>
        <v>#REF!</v>
      </c>
      <c r="BC37" s="361"/>
    </row>
    <row r="38" spans="1:55" s="202" customFormat="1" ht="12" customHeight="1">
      <c r="A38" s="1047"/>
      <c r="B38" s="1048"/>
      <c r="C38" s="1049"/>
      <c r="D38" s="701" t="s">
        <v>523</v>
      </c>
      <c r="E38" s="309" t="s">
        <v>1138</v>
      </c>
      <c r="F38" s="702"/>
      <c r="G38" s="701"/>
      <c r="H38" s="703"/>
      <c r="I38" s="701" t="s">
        <v>553</v>
      </c>
      <c r="J38" s="703"/>
      <c r="K38" s="701" t="s">
        <v>523</v>
      </c>
      <c r="L38" s="703"/>
      <c r="M38" s="701" t="s">
        <v>523</v>
      </c>
      <c r="N38" s="703"/>
      <c r="O38" s="701" t="s">
        <v>523</v>
      </c>
      <c r="P38" s="703"/>
      <c r="Q38" s="701" t="s">
        <v>523</v>
      </c>
      <c r="R38" s="703"/>
      <c r="S38" s="701" t="s">
        <v>554</v>
      </c>
      <c r="T38" s="703"/>
      <c r="U38" s="701" t="s">
        <v>554</v>
      </c>
      <c r="V38" s="703"/>
      <c r="W38" s="701" t="s">
        <v>555</v>
      </c>
      <c r="X38" s="704"/>
      <c r="Y38" s="701" t="s">
        <v>1153</v>
      </c>
      <c r="Z38" s="703"/>
      <c r="AA38" s="701" t="s">
        <v>970</v>
      </c>
      <c r="AB38" s="703"/>
      <c r="AC38" s="701" t="s">
        <v>1156</v>
      </c>
      <c r="AD38" s="703"/>
      <c r="AE38" s="705"/>
      <c r="AF38" s="704"/>
      <c r="AG38" s="701"/>
      <c r="AH38" s="703"/>
      <c r="AI38" s="701" t="s">
        <v>1363</v>
      </c>
      <c r="AJ38" s="703"/>
      <c r="AK38" s="701" t="s">
        <v>523</v>
      </c>
      <c r="AL38" s="703"/>
      <c r="AM38" s="701" t="s">
        <v>523</v>
      </c>
      <c r="AN38" s="703"/>
      <c r="AO38" s="701" t="s">
        <v>523</v>
      </c>
      <c r="AP38" s="703"/>
      <c r="AQ38" s="701" t="s">
        <v>523</v>
      </c>
      <c r="AR38" s="703"/>
      <c r="AS38" s="701" t="s">
        <v>554</v>
      </c>
      <c r="AT38" s="703"/>
      <c r="AU38" s="701" t="s">
        <v>554</v>
      </c>
      <c r="AV38" s="703"/>
      <c r="AW38" s="701" t="s">
        <v>555</v>
      </c>
      <c r="AX38" s="704"/>
      <c r="AY38" s="701" t="s">
        <v>1156</v>
      </c>
      <c r="AZ38" s="703"/>
      <c r="BA38" s="226" t="s">
        <v>1156</v>
      </c>
      <c r="BB38" s="36"/>
      <c r="BC38" s="362"/>
    </row>
    <row r="39" spans="1:55" s="5" customFormat="1" ht="23.25" customHeight="1">
      <c r="A39" s="1050" t="s">
        <v>654</v>
      </c>
      <c r="B39" s="1051"/>
      <c r="C39" s="1052"/>
      <c r="D39" s="206">
        <f>IF('様13'!$P307="","",'様13'!$P307)</f>
      </c>
      <c r="E39" s="310"/>
      <c r="F39" s="205"/>
      <c r="G39" s="206">
        <f>IF('様13'!$M37="","",'様13'!$M37)</f>
      </c>
      <c r="H39" s="153"/>
      <c r="I39" s="206">
        <f>IF('様13'!$M91="","",'様13'!$M91)</f>
      </c>
      <c r="J39" s="153"/>
      <c r="K39" s="206">
        <f>IF('様13'!$M145="","",'様13'!$M145)</f>
      </c>
      <c r="L39" s="153"/>
      <c r="M39" s="206">
        <f>IF('様13'!$M199="","",'様13'!$M199)</f>
      </c>
      <c r="N39" s="153"/>
      <c r="O39" s="206">
        <f>IF('様13'!$M253="","",'様13'!$M253)</f>
      </c>
      <c r="P39" s="153"/>
      <c r="Q39" s="206">
        <f>IF('様13'!$M307="","",'様13'!$M307)</f>
      </c>
      <c r="R39" s="153"/>
      <c r="S39" s="206">
        <f>IF('様13'!$M361="","",'様13'!$M361)</f>
      </c>
      <c r="T39" s="153"/>
      <c r="U39" s="206">
        <f>IF('様13'!$M415="","",'様13'!$M415)</f>
      </c>
      <c r="V39" s="153"/>
      <c r="W39" s="206">
        <f>IF('様13'!$M469="","",'様13'!$M469)</f>
      </c>
      <c r="X39" s="224"/>
      <c r="Y39" s="206">
        <f>IF('様13'!$M523="","",'様13'!$M523)</f>
      </c>
      <c r="Z39" s="224"/>
      <c r="AA39" s="206">
        <f>IF('様13'!$M577="","",'様13'!$M577)</f>
      </c>
      <c r="AB39" s="224"/>
      <c r="AC39" s="206">
        <f>IF('様13'!$M631="","",'様13'!$M631)</f>
      </c>
      <c r="AD39" s="153"/>
      <c r="AE39" s="336">
        <f>IF('様16'!$M38="","",'様16'!$M38)</f>
      </c>
      <c r="AF39" s="224"/>
      <c r="AG39" s="206">
        <f>IF('様16'!$M93="","",'様16'!$M93)</f>
      </c>
      <c r="AH39" s="153"/>
      <c r="AI39" s="206">
        <f>IF('様16'!$M148="","",'様16'!$M148)</f>
      </c>
      <c r="AJ39" s="153"/>
      <c r="AK39" s="206">
        <f>IF('様16'!$M203="","",'様16'!$M203)</f>
      </c>
      <c r="AL39" s="153"/>
      <c r="AM39" s="206">
        <f>IF('様16'!$M258="","",'様16'!$M258)</f>
      </c>
      <c r="AN39" s="153"/>
      <c r="AO39" s="206">
        <f>IF('様16'!$M313="","",'様16'!$M313)</f>
      </c>
      <c r="AP39" s="153"/>
      <c r="AQ39" s="206">
        <f>IF('様16'!$M368="","",'様16'!$M368)</f>
      </c>
      <c r="AR39" s="153"/>
      <c r="AS39" s="206">
        <f>IF('様16'!$M423="","",'様16'!$M423)</f>
      </c>
      <c r="AT39" s="153"/>
      <c r="AU39" s="206">
        <f>IF('様16'!$M478="","",'様16'!$M478)</f>
      </c>
      <c r="AV39" s="153"/>
      <c r="AW39" s="206">
        <f>IF('様16'!$M533="","",'様16'!$M533)</f>
      </c>
      <c r="AX39" s="224"/>
      <c r="AY39" s="206">
        <f>IF('様16'!$M588="","",'様16'!$M588)</f>
      </c>
      <c r="AZ39" s="153"/>
      <c r="BA39" s="206" t="e">
        <f>IF('様16'!#REF!="","",'様16'!#REF!)</f>
        <v>#REF!</v>
      </c>
      <c r="BB39" s="205"/>
      <c r="BC39" s="361"/>
    </row>
    <row r="40" spans="1:55" s="202" customFormat="1" ht="12" customHeight="1">
      <c r="A40" s="1053"/>
      <c r="B40" s="947"/>
      <c r="C40" s="948"/>
      <c r="D40" s="226"/>
      <c r="E40" s="309"/>
      <c r="F40" s="36"/>
      <c r="G40" s="226"/>
      <c r="H40" s="35"/>
      <c r="I40" s="226"/>
      <c r="J40" s="35"/>
      <c r="K40" s="226"/>
      <c r="L40" s="35"/>
      <c r="M40" s="198"/>
      <c r="N40" s="35"/>
      <c r="O40" s="226"/>
      <c r="P40" s="35"/>
      <c r="Q40" s="226"/>
      <c r="R40" s="35"/>
      <c r="S40" s="226"/>
      <c r="T40" s="35"/>
      <c r="U40" s="226"/>
      <c r="V40" s="35"/>
      <c r="W40" s="226"/>
      <c r="X40" s="197"/>
      <c r="Y40" s="226"/>
      <c r="Z40" s="197"/>
      <c r="AA40" s="226"/>
      <c r="AB40" s="197"/>
      <c r="AC40" s="226"/>
      <c r="AD40" s="35"/>
      <c r="AE40" s="311"/>
      <c r="AF40" s="197"/>
      <c r="AG40" s="198"/>
      <c r="AH40" s="35"/>
      <c r="AI40" s="198"/>
      <c r="AJ40" s="35"/>
      <c r="AK40" s="198"/>
      <c r="AL40" s="35"/>
      <c r="AM40" s="198"/>
      <c r="AN40" s="35"/>
      <c r="AO40" s="226"/>
      <c r="AP40" s="35"/>
      <c r="AQ40" s="226"/>
      <c r="AR40" s="35"/>
      <c r="AS40" s="226"/>
      <c r="AT40" s="35"/>
      <c r="AU40" s="226"/>
      <c r="AV40" s="35"/>
      <c r="AW40" s="226"/>
      <c r="AX40" s="197"/>
      <c r="AY40" s="226"/>
      <c r="AZ40" s="35"/>
      <c r="BA40" s="226"/>
      <c r="BB40" s="36"/>
      <c r="BC40" s="362"/>
    </row>
    <row r="41" spans="1:55" s="5" customFormat="1" ht="23.25" customHeight="1">
      <c r="A41" s="1050" t="s">
        <v>646</v>
      </c>
      <c r="B41" s="1051"/>
      <c r="C41" s="1052"/>
      <c r="D41" s="206">
        <f>IF('様13'!$P309="","",'様13'!$P309)</f>
      </c>
      <c r="E41" s="310"/>
      <c r="F41" s="205">
        <f>IF(D41="","",IF(AND(3&lt;=D41,D41&lt;=6),"○","×"))</f>
      </c>
      <c r="G41" s="206">
        <f>IF('様13'!$M39="","",'様13'!$M39)</f>
      </c>
      <c r="H41" s="153">
        <f>IF(G41="","",IF(AND(3&lt;=G41,G41&lt;=12),"○","×"))</f>
      </c>
      <c r="I41" s="206">
        <f>IF('様13'!$M93="","",'様13'!$M93)</f>
      </c>
      <c r="J41" s="153">
        <f>IF(I41="","",IF(AND(3&lt;=I41,I41&lt;=7),"○","×"))</f>
      </c>
      <c r="K41" s="206">
        <f>IF('様13'!$M147="","",'様13'!$M147)</f>
      </c>
      <c r="L41" s="153">
        <f>IF(K41="","",IF(AND(3&lt;=K41,K41&lt;=6),"○","×"))</f>
      </c>
      <c r="M41" s="206">
        <f>IF('様13'!$M201="","",'様13'!$M201)</f>
      </c>
      <c r="N41" s="153">
        <f>IF(M41="","",IF(AND(3&lt;=M41,M41&lt;=6),"○","×"))</f>
      </c>
      <c r="O41" s="206">
        <f>IF('様13'!$M255="","",'様13'!$M255)</f>
      </c>
      <c r="P41" s="153">
        <f>IF(O41="","",IF(AND(3&lt;=O41,O41&lt;=6),"○","×"))</f>
      </c>
      <c r="Q41" s="206">
        <f>IF('様13'!$M309="","",'様13'!$M309)</f>
      </c>
      <c r="R41" s="153">
        <f>IF(Q41="","",IF(AND(3&lt;=Q41,Q41&lt;=6),"○","×"))</f>
      </c>
      <c r="S41" s="206">
        <f>IF('様13'!$M363="","",'様13'!$M363)</f>
      </c>
      <c r="T41" s="153">
        <f>IF(S41="","",IF(AND(3&lt;=S41,S41&lt;=5),"○","×"))</f>
      </c>
      <c r="U41" s="206">
        <f>IF('様13'!$M417="","",'様13'!$M417)</f>
      </c>
      <c r="V41" s="153">
        <f>IF(U41="","",IF(AND(3&lt;=U41,U41&lt;=5),"○","×"))</f>
      </c>
      <c r="W41" s="206">
        <f>IF('様13'!$M471="","",'様13'!$M471)</f>
      </c>
      <c r="X41" s="224">
        <f>IF(W41="","",IF(AND(2&lt;=W41,W41&lt;=5),"○","×"))</f>
      </c>
      <c r="Y41" s="206">
        <f>IF('様13'!$M525="","",'様13'!$M525)</f>
      </c>
      <c r="Z41" s="224"/>
      <c r="AA41" s="206">
        <f>IF('様13'!$M579="","",'様13'!$M579)</f>
      </c>
      <c r="AB41" s="153">
        <f>IF(AA41="","",IF(12&lt;=AA41,"○","×"))</f>
      </c>
      <c r="AC41" s="206">
        <f>IF('様13'!$M633="","",'様13'!$M633)</f>
      </c>
      <c r="AD41" s="153">
        <f>IF(AC41="","",IF(AND(3&lt;=AC41,AC41&lt;=6),"○","×"))</f>
      </c>
      <c r="AE41" s="336">
        <f>IF('様16'!$M40="","",'様16'!$M40)</f>
      </c>
      <c r="AF41" s="224">
        <f>IF(AE41="","",IF(AND(3&lt;=AE41,AE41&lt;=12),"○","×"))</f>
      </c>
      <c r="AG41" s="206">
        <f>IF('様16'!$M95="","",'様16'!$M95)</f>
      </c>
      <c r="AH41" s="153">
        <f>IF(AG41="","",IF(AND(3&lt;=AG41,AG41&lt;=12),"○","×"))</f>
      </c>
      <c r="AI41" s="206">
        <f>IF('様16'!$M150="","",'様16'!$M150)</f>
      </c>
      <c r="AJ41" s="153">
        <f>IF(AI41="","",IF(AND(3&lt;=AI41,AI41&lt;=7),"○","×"))</f>
      </c>
      <c r="AK41" s="206">
        <f>IF('様16'!$M205="","",'様16'!$M205)</f>
      </c>
      <c r="AL41" s="153">
        <f>IF(AK41="","",IF(AND(3&lt;=AK41,AK41&lt;=6),"○","×"))</f>
      </c>
      <c r="AM41" s="206">
        <f>IF('様16'!$M260="","",'様16'!$M260)</f>
      </c>
      <c r="AN41" s="153">
        <f>IF(AM41="","",IF(AND(3&lt;=AM41,AM41&lt;=6),"○","×"))</f>
      </c>
      <c r="AO41" s="206">
        <f>IF('様16'!$M315="","",'様16'!$M315)</f>
      </c>
      <c r="AP41" s="153">
        <f>IF(AO41="","",IF(AND(3&lt;=AO41,AO41&lt;=6),"○","×"))</f>
      </c>
      <c r="AQ41" s="206">
        <f>IF('様16'!$M370="","",'様16'!$M370)</f>
      </c>
      <c r="AR41" s="153">
        <f>IF(AQ41="","",IF(AND(3&lt;=AQ41,AQ41&lt;=6),"○","×"))</f>
      </c>
      <c r="AS41" s="206">
        <f>IF('様16'!$M425="","",'様16'!$M425)</f>
      </c>
      <c r="AT41" s="153">
        <f>IF(AS41="","",IF(AND(3&lt;=AS41,AS41&lt;=5),"○","×"))</f>
      </c>
      <c r="AU41" s="206">
        <f>IF('様16'!$M480="","",'様16'!$M480)</f>
      </c>
      <c r="AV41" s="153">
        <f>IF(AU41="","",IF(AND(3&lt;=AU41,AU41&lt;=5),"○","×"))</f>
      </c>
      <c r="AW41" s="206">
        <f>IF('様16'!$M535="","",'様16'!$M535)</f>
      </c>
      <c r="AX41" s="224">
        <f>IF(AW41="","",IF(AND(2&lt;=AW41,AW41&lt;=5),"○","×"))</f>
      </c>
      <c r="AY41" s="206">
        <f>IF('様16'!$M590="","",'様16'!$M590)</f>
      </c>
      <c r="AZ41" s="153">
        <f>IF(AY41="","",IF(AND(3&lt;=AY41,AY41&lt;=6),"○","×"))</f>
      </c>
      <c r="BA41" s="206" t="e">
        <f>IF('様16'!#REF!="","",'様16'!#REF!)</f>
        <v>#REF!</v>
      </c>
      <c r="BB41" s="205" t="e">
        <f>IF(BA41="","",IF(AND(3&lt;=BA41,BA41&lt;=6),"○","×"))</f>
        <v>#REF!</v>
      </c>
      <c r="BC41" s="361"/>
    </row>
    <row r="42" spans="1:55" s="202" customFormat="1" ht="12" customHeight="1">
      <c r="A42" s="1053"/>
      <c r="B42" s="947"/>
      <c r="C42" s="948"/>
      <c r="D42" s="226" t="s">
        <v>524</v>
      </c>
      <c r="E42" s="309"/>
      <c r="F42" s="36"/>
      <c r="G42" s="226" t="s">
        <v>556</v>
      </c>
      <c r="H42" s="35"/>
      <c r="I42" s="226" t="s">
        <v>557</v>
      </c>
      <c r="J42" s="35"/>
      <c r="K42" s="226" t="s">
        <v>524</v>
      </c>
      <c r="L42" s="35"/>
      <c r="M42" s="226" t="s">
        <v>524</v>
      </c>
      <c r="N42" s="35"/>
      <c r="O42" s="226" t="s">
        <v>524</v>
      </c>
      <c r="P42" s="35"/>
      <c r="Q42" s="226" t="s">
        <v>524</v>
      </c>
      <c r="R42" s="35"/>
      <c r="S42" s="226" t="s">
        <v>558</v>
      </c>
      <c r="T42" s="35"/>
      <c r="U42" s="226" t="s">
        <v>558</v>
      </c>
      <c r="V42" s="35"/>
      <c r="W42" s="226" t="s">
        <v>559</v>
      </c>
      <c r="X42" s="197"/>
      <c r="Y42" s="226" t="s">
        <v>408</v>
      </c>
      <c r="Z42" s="197"/>
      <c r="AA42" s="226" t="s">
        <v>971</v>
      </c>
      <c r="AB42" s="197"/>
      <c r="AC42" s="226" t="s">
        <v>1157</v>
      </c>
      <c r="AD42" s="35"/>
      <c r="AE42" s="335" t="s">
        <v>556</v>
      </c>
      <c r="AF42" s="197"/>
      <c r="AG42" s="226" t="s">
        <v>556</v>
      </c>
      <c r="AH42" s="35"/>
      <c r="AI42" s="226" t="s">
        <v>557</v>
      </c>
      <c r="AJ42" s="35"/>
      <c r="AK42" s="226" t="s">
        <v>524</v>
      </c>
      <c r="AL42" s="35"/>
      <c r="AM42" s="226" t="s">
        <v>524</v>
      </c>
      <c r="AN42" s="35"/>
      <c r="AO42" s="226" t="s">
        <v>524</v>
      </c>
      <c r="AP42" s="35"/>
      <c r="AQ42" s="226" t="s">
        <v>524</v>
      </c>
      <c r="AR42" s="35"/>
      <c r="AS42" s="226" t="s">
        <v>558</v>
      </c>
      <c r="AT42" s="35"/>
      <c r="AU42" s="226" t="s">
        <v>558</v>
      </c>
      <c r="AV42" s="35"/>
      <c r="AW42" s="226" t="s">
        <v>559</v>
      </c>
      <c r="AX42" s="197"/>
      <c r="AY42" s="226" t="s">
        <v>1157</v>
      </c>
      <c r="AZ42" s="35"/>
      <c r="BA42" s="226" t="s">
        <v>1157</v>
      </c>
      <c r="BB42" s="36"/>
      <c r="BC42" s="362"/>
    </row>
    <row r="43" spans="1:55" s="5" customFormat="1" ht="23.25" customHeight="1">
      <c r="A43" s="1059" t="s">
        <v>647</v>
      </c>
      <c r="B43" s="938"/>
      <c r="C43" s="1060"/>
      <c r="D43" s="206">
        <f>IF('様13'!$P310="","",'様13'!$P310)</f>
      </c>
      <c r="E43" s="310"/>
      <c r="F43" s="205">
        <f>IF(D43="","",IF(AND(70&lt;=D43,D43&lt;=85),"○","×"))</f>
      </c>
      <c r="G43" s="206">
        <f>IF('様13'!$M40="","",'様13'!$M40)</f>
      </c>
      <c r="H43" s="153"/>
      <c r="I43" s="206">
        <f>IF('様13'!$M94="","",'様13'!$M94)</f>
      </c>
      <c r="J43" s="153">
        <f>IF(I43="","",IF(AND(65&lt;=I43,I43&lt;=85),"○","×"))</f>
      </c>
      <c r="K43" s="206">
        <f>IF('様13'!$M148="","",'様13'!$M148)</f>
      </c>
      <c r="L43" s="153">
        <f>IF(K43="","",IF(AND(70&lt;=K43,K43&lt;=85),"○","×"))</f>
      </c>
      <c r="M43" s="206">
        <f>IF('様13'!$M202="","",'様13'!$M202)</f>
      </c>
      <c r="N43" s="153">
        <f>IF(M43="","",IF(AND(70&lt;=M43,M43&lt;=85),"○","×"))</f>
      </c>
      <c r="O43" s="206">
        <f>IF('様13'!$M256="","",'様13'!$M256)</f>
      </c>
      <c r="P43" s="153">
        <f>IF(O43="","",IF(AND(70&lt;=O43,O43&lt;=85),"○","×"))</f>
      </c>
      <c r="Q43" s="206">
        <f>IF('様13'!$M310="","",'様13'!$M310)</f>
      </c>
      <c r="R43" s="153">
        <f>IF(Q43="","",IF(AND(70&lt;=Q43,Q43&lt;=85),"○","×"))</f>
      </c>
      <c r="S43" s="206">
        <f>IF('様13'!$M364="","",'様13'!$M364)</f>
      </c>
      <c r="T43" s="153">
        <f>IF(S43="","",IF(AND(75&lt;=S43,S43&lt;=85),"○","×"))</f>
      </c>
      <c r="U43" s="206">
        <f>IF('様13'!$M418="","",'様13'!$M418)</f>
      </c>
      <c r="V43" s="153">
        <f>IF(U43="","",IF(AND(75&lt;=U43,U43&lt;=85),"○","×"))</f>
      </c>
      <c r="W43" s="206">
        <f>IF('様13'!$M472="","",'様13'!$M472)</f>
      </c>
      <c r="X43" s="224">
        <f>IF(W43="","",IF(AND(75&lt;=W43,W43&lt;=90),"○","×"))</f>
      </c>
      <c r="Y43" s="206">
        <f>IF('様13'!$M526="","",'様13'!$M526)</f>
      </c>
      <c r="Z43" s="153"/>
      <c r="AA43" s="206">
        <f>IF('様13'!$M580="","",'様13'!$M580)</f>
      </c>
      <c r="AB43" s="153"/>
      <c r="AC43" s="206">
        <f>IF('様13'!$M634="","",'様13'!$M634)</f>
      </c>
      <c r="AD43" s="153">
        <f>IF(AC43="","",IF(AND(70&lt;=AC43,AC43&lt;=85),"○","×"))</f>
      </c>
      <c r="AE43" s="336">
        <f>IF('様16'!$M41="","",'様16'!$M41)</f>
      </c>
      <c r="AF43" s="224"/>
      <c r="AG43" s="206">
        <f>IF('様16'!$M96="","",'様16'!$M96)</f>
      </c>
      <c r="AH43" s="153"/>
      <c r="AI43" s="206">
        <f>IF('様16'!$M151="","",'様16'!$M151)</f>
      </c>
      <c r="AJ43" s="153">
        <f>IF(AI43="","",IF(AND(65&lt;=AI43,AI43&lt;=85),"○","×"))</f>
      </c>
      <c r="AK43" s="206">
        <f>IF('様16'!$M206="","",'様16'!$M206)</f>
      </c>
      <c r="AL43" s="153">
        <f>IF(AK43="","",IF(AND(70&lt;=AK43,AK43&lt;=85),"○","×"))</f>
      </c>
      <c r="AM43" s="206">
        <f>IF('様16'!$M261="","",'様16'!$M261)</f>
      </c>
      <c r="AN43" s="153">
        <f>IF(AM43="","",IF(AND(70&lt;=AM43,AM43&lt;=85),"○","×"))</f>
      </c>
      <c r="AO43" s="206">
        <f>IF('様16'!$M316="","",'様16'!$M316)</f>
      </c>
      <c r="AP43" s="153">
        <f>IF(AO43="","",IF(AND(70&lt;=AO43,AO43&lt;=85),"○","×"))</f>
      </c>
      <c r="AQ43" s="206">
        <f>IF('様16'!$M371="","",'様16'!$M371)</f>
      </c>
      <c r="AR43" s="153">
        <f>IF(AQ43="","",IF(AND(70&lt;=AQ43,AQ43&lt;=85),"○","×"))</f>
      </c>
      <c r="AS43" s="206">
        <f>IF('様16'!$M426="","",'様16'!$M426)</f>
      </c>
      <c r="AT43" s="153">
        <f>IF(AS43="","",IF(AND(75&lt;=AS43,AS43&lt;=85),"○","×"))</f>
      </c>
      <c r="AU43" s="206">
        <f>IF('様16'!$M481="","",'様16'!$M481)</f>
      </c>
      <c r="AV43" s="153">
        <f>IF(AU43="","",IF(AND(75&lt;=AU43,AU43&lt;=85),"○","×"))</f>
      </c>
      <c r="AW43" s="206">
        <f>IF('様16'!$M536="","",'様16'!$M536)</f>
      </c>
      <c r="AX43" s="224">
        <f>IF(AW43="","",IF(AND(75&lt;=AW43,AW43&lt;=90),"○","×"))</f>
      </c>
      <c r="AY43" s="206">
        <f>IF('様16'!$M591="","",'様16'!$M591)</f>
      </c>
      <c r="AZ43" s="153">
        <f>IF(AY43="","",IF(AND(70&lt;=AY43,AY43&lt;=85),"○","×"))</f>
      </c>
      <c r="BA43" s="206" t="e">
        <f>IF('様16'!#REF!="","",'様16'!#REF!)</f>
        <v>#REF!</v>
      </c>
      <c r="BB43" s="205" t="e">
        <f>IF(BA43="","",IF(AND(70&lt;=BA43,BA43&lt;=85),"○","×"))</f>
        <v>#REF!</v>
      </c>
      <c r="BC43" s="361"/>
    </row>
    <row r="44" spans="1:55" s="202" customFormat="1" ht="12" customHeight="1">
      <c r="A44" s="1061"/>
      <c r="B44" s="900"/>
      <c r="C44" s="1039"/>
      <c r="D44" s="226" t="s">
        <v>561</v>
      </c>
      <c r="E44" s="309"/>
      <c r="F44" s="36"/>
      <c r="G44" s="226"/>
      <c r="H44" s="35"/>
      <c r="I44" s="226" t="s">
        <v>560</v>
      </c>
      <c r="J44" s="35"/>
      <c r="K44" s="226" t="s">
        <v>561</v>
      </c>
      <c r="L44" s="35"/>
      <c r="M44" s="226" t="s">
        <v>561</v>
      </c>
      <c r="N44" s="35"/>
      <c r="O44" s="226" t="s">
        <v>561</v>
      </c>
      <c r="P44" s="35"/>
      <c r="Q44" s="226" t="s">
        <v>561</v>
      </c>
      <c r="R44" s="35"/>
      <c r="S44" s="226" t="s">
        <v>562</v>
      </c>
      <c r="T44" s="35"/>
      <c r="U44" s="226" t="s">
        <v>562</v>
      </c>
      <c r="V44" s="35"/>
      <c r="W44" s="226" t="s">
        <v>527</v>
      </c>
      <c r="X44" s="197"/>
      <c r="Y44" s="226" t="s">
        <v>408</v>
      </c>
      <c r="Z44" s="197"/>
      <c r="AA44" s="226" t="s">
        <v>408</v>
      </c>
      <c r="AB44" s="197"/>
      <c r="AC44" s="226" t="s">
        <v>1104</v>
      </c>
      <c r="AD44" s="35"/>
      <c r="AE44" s="335"/>
      <c r="AF44" s="197"/>
      <c r="AG44" s="226"/>
      <c r="AH44" s="35"/>
      <c r="AI44" s="226" t="s">
        <v>560</v>
      </c>
      <c r="AJ44" s="35"/>
      <c r="AK44" s="226" t="s">
        <v>561</v>
      </c>
      <c r="AL44" s="35"/>
      <c r="AM44" s="226" t="s">
        <v>561</v>
      </c>
      <c r="AN44" s="35"/>
      <c r="AO44" s="226" t="s">
        <v>561</v>
      </c>
      <c r="AP44" s="35"/>
      <c r="AQ44" s="226" t="s">
        <v>561</v>
      </c>
      <c r="AR44" s="35"/>
      <c r="AS44" s="226" t="s">
        <v>562</v>
      </c>
      <c r="AT44" s="35"/>
      <c r="AU44" s="226" t="s">
        <v>562</v>
      </c>
      <c r="AV44" s="35"/>
      <c r="AW44" s="226" t="s">
        <v>527</v>
      </c>
      <c r="AX44" s="197"/>
      <c r="AY44" s="226" t="s">
        <v>1104</v>
      </c>
      <c r="AZ44" s="35"/>
      <c r="BA44" s="226" t="s">
        <v>1104</v>
      </c>
      <c r="BB44" s="36"/>
      <c r="BC44" s="362"/>
    </row>
    <row r="45" spans="1:55" s="5" customFormat="1" ht="23.25" customHeight="1">
      <c r="A45" s="1059" t="s">
        <v>648</v>
      </c>
      <c r="B45" s="938"/>
      <c r="C45" s="1060"/>
      <c r="D45" s="206">
        <f>IF('様13'!$P311="","",'様13'!$P311)</f>
      </c>
      <c r="E45" s="310"/>
      <c r="F45" s="205">
        <f>IF(D45="","",IF(4.9&lt;=D45,"○","×"))</f>
      </c>
      <c r="G45" s="206">
        <f>IF('様13'!$M41="","",'様13'!$M41)</f>
      </c>
      <c r="H45" s="153">
        <f>IF(G45="","",IF(3.43&lt;=G45,"○","×"))</f>
      </c>
      <c r="I45" s="206">
        <f>IF('様13'!$M95="","",'様13'!$M95)</f>
      </c>
      <c r="J45" s="153">
        <f>IF(I45="","",IF(4.9&lt;=I45,"○","×"))</f>
      </c>
      <c r="K45" s="206">
        <f>IF('様13'!$M149="","",'様13'!$M149)</f>
      </c>
      <c r="L45" s="153">
        <f>IF(K45="","",IF(4.9&lt;=K45,"○","×"))</f>
      </c>
      <c r="M45" s="206">
        <f>IF('様13'!$M203="","",'様13'!$M203)</f>
      </c>
      <c r="N45" s="153">
        <f>IF(M45="","",IF(4.9&lt;=M45,"○","×"))</f>
      </c>
      <c r="O45" s="206">
        <f>IF('様13'!$M257="","",'様13'!$M257)</f>
      </c>
      <c r="P45" s="153">
        <f>IF(O45="","",IF(4.9&lt;=O45,"○","×"))</f>
      </c>
      <c r="Q45" s="206">
        <f>IF('様13'!$M311="","",'様13'!$M311)</f>
      </c>
      <c r="R45" s="153">
        <f>IF(Q45="","",IF(4.9&lt;=Q45,"○","×"))</f>
      </c>
      <c r="S45" s="206">
        <f>IF('様13'!$M365="","",'様13'!$M365)</f>
      </c>
      <c r="T45" s="153">
        <f>IF(S45="","",IF(4.9&lt;=S45,"○","×"))</f>
      </c>
      <c r="U45" s="206">
        <f>IF('様13'!$M419="","",'様13'!$M419)</f>
      </c>
      <c r="V45" s="153">
        <f>IF(U45="","",IF(4.9&lt;=U45,"○","×"))</f>
      </c>
      <c r="W45" s="206">
        <f>IF('様13'!$M473="","",'様13'!$M473)</f>
      </c>
      <c r="X45" s="224">
        <f>IF(W45="","",IF(3.43&lt;=W45,"○","×"))</f>
      </c>
      <c r="Y45" s="206">
        <f>IF('様13'!$M527="","",'様13'!$M527)</f>
      </c>
      <c r="Z45" s="224">
        <f>IF(Y45="","",IF(3.43&lt;=Y45,"○","×"))</f>
      </c>
      <c r="AA45" s="206">
        <f>IF('様13'!$M581="","",'様13'!$M581)</f>
      </c>
      <c r="AB45" s="224">
        <f>IF(AA45="","",IF(3.92&lt;=AA45,"○","×"))</f>
      </c>
      <c r="AC45" s="206">
        <f>IF('様13'!$M635="","",'様13'!$M635)</f>
      </c>
      <c r="AD45" s="153">
        <f>IF(AC45="","",IF(4.9&lt;=AC45,"○","×"))</f>
      </c>
      <c r="AE45" s="336">
        <f>IF('様16'!$M42="","",'様16'!$M42)</f>
      </c>
      <c r="AF45" s="224">
        <f>IF(AE45="","",IF(3.43&lt;=AE45,"○","×"))</f>
      </c>
      <c r="AG45" s="206">
        <f>IF('様16'!$M97="","",'様16'!$M97)</f>
      </c>
      <c r="AH45" s="153">
        <f>IF(AG45="","",IF(3.43&lt;=AG45,"○","×"))</f>
      </c>
      <c r="AI45" s="206">
        <f>IF('様16'!$M152="","",'様16'!$M152)</f>
      </c>
      <c r="AJ45" s="153">
        <f>IF(AI45="","",IF(4.9&lt;=AI45,"○","×"))</f>
      </c>
      <c r="AK45" s="206">
        <f>IF('様16'!$M207="","",'様16'!$M207)</f>
      </c>
      <c r="AL45" s="153">
        <f>IF(AK45="","",IF(4.9&lt;=AK45,"○","×"))</f>
      </c>
      <c r="AM45" s="206">
        <f>IF('様16'!$M262="","",'様16'!$M262)</f>
      </c>
      <c r="AN45" s="153">
        <f>IF(AM45="","",IF(4.9&lt;=AM45,"○","×"))</f>
      </c>
      <c r="AO45" s="206">
        <f>IF('様16'!$M317="","",'様16'!$M317)</f>
      </c>
      <c r="AP45" s="153">
        <f>IF(AO45="","",IF(4.9&lt;=AO45,"○","×"))</f>
      </c>
      <c r="AQ45" s="206">
        <f>IF('様16'!$M372="","",'様16'!$M372)</f>
      </c>
      <c r="AR45" s="153">
        <f>IF(AQ45="","",IF(4.9&lt;=AQ45,"○","×"))</f>
      </c>
      <c r="AS45" s="206">
        <f>IF('様16'!$M427="","",'様16'!$M427)</f>
      </c>
      <c r="AT45" s="153">
        <f>IF(AS45="","",IF(4.9&lt;=AS45,"○","×"))</f>
      </c>
      <c r="AU45" s="206">
        <f>IF('様16'!$M482="","",'様16'!$M482)</f>
      </c>
      <c r="AV45" s="153">
        <f>IF(AU45="","",IF(4.9&lt;=AU45,"○","×"))</f>
      </c>
      <c r="AW45" s="206">
        <f>IF('様16'!$M537="","",'様16'!$M537)</f>
      </c>
      <c r="AX45" s="224">
        <f>IF(AW45="","",IF(3.43&lt;=AW45,"○","×"))</f>
      </c>
      <c r="AY45" s="206">
        <f>IF('様16'!$M592="","",'様16'!$M592)</f>
      </c>
      <c r="AZ45" s="153">
        <f>IF(AY45="","",IF(4.9&lt;=AY45,"○","×"))</f>
      </c>
      <c r="BA45" s="206" t="e">
        <f>IF('様16'!#REF!="","",'様16'!#REF!)</f>
        <v>#REF!</v>
      </c>
      <c r="BB45" s="205" t="e">
        <f>IF(BA45="","",IF(4.9&lt;=BA45,"○","×"))</f>
        <v>#REF!</v>
      </c>
      <c r="BC45" s="361"/>
    </row>
    <row r="46" spans="1:55" s="202" customFormat="1" ht="12" customHeight="1">
      <c r="A46" s="1061"/>
      <c r="B46" s="900"/>
      <c r="C46" s="1039"/>
      <c r="D46" s="226" t="s">
        <v>650</v>
      </c>
      <c r="E46" s="309"/>
      <c r="F46" s="36"/>
      <c r="G46" s="226" t="s">
        <v>651</v>
      </c>
      <c r="H46" s="35"/>
      <c r="I46" s="226" t="s">
        <v>650</v>
      </c>
      <c r="J46" s="35"/>
      <c r="K46" s="226" t="s">
        <v>650</v>
      </c>
      <c r="L46" s="35"/>
      <c r="M46" s="226" t="s">
        <v>650</v>
      </c>
      <c r="N46" s="35"/>
      <c r="O46" s="226" t="s">
        <v>650</v>
      </c>
      <c r="P46" s="35"/>
      <c r="Q46" s="226" t="s">
        <v>650</v>
      </c>
      <c r="R46" s="35"/>
      <c r="S46" s="226" t="s">
        <v>650</v>
      </c>
      <c r="T46" s="35"/>
      <c r="U46" s="226" t="s">
        <v>650</v>
      </c>
      <c r="V46" s="35"/>
      <c r="W46" s="226" t="s">
        <v>651</v>
      </c>
      <c r="X46" s="197"/>
      <c r="Y46" s="226" t="s">
        <v>651</v>
      </c>
      <c r="Z46" s="197"/>
      <c r="AA46" s="226" t="s">
        <v>972</v>
      </c>
      <c r="AB46" s="197"/>
      <c r="AC46" s="226" t="s">
        <v>650</v>
      </c>
      <c r="AD46" s="35"/>
      <c r="AE46" s="335" t="s">
        <v>651</v>
      </c>
      <c r="AF46" s="197"/>
      <c r="AG46" s="226" t="s">
        <v>651</v>
      </c>
      <c r="AH46" s="35"/>
      <c r="AI46" s="226" t="s">
        <v>650</v>
      </c>
      <c r="AJ46" s="35"/>
      <c r="AK46" s="226" t="s">
        <v>650</v>
      </c>
      <c r="AL46" s="35"/>
      <c r="AM46" s="226" t="s">
        <v>650</v>
      </c>
      <c r="AN46" s="35"/>
      <c r="AO46" s="226" t="s">
        <v>650</v>
      </c>
      <c r="AP46" s="35"/>
      <c r="AQ46" s="226" t="s">
        <v>650</v>
      </c>
      <c r="AR46" s="35"/>
      <c r="AS46" s="226" t="s">
        <v>650</v>
      </c>
      <c r="AT46" s="35"/>
      <c r="AU46" s="226" t="s">
        <v>650</v>
      </c>
      <c r="AV46" s="35"/>
      <c r="AW46" s="226" t="s">
        <v>651</v>
      </c>
      <c r="AX46" s="197"/>
      <c r="AY46" s="226" t="s">
        <v>650</v>
      </c>
      <c r="AZ46" s="35"/>
      <c r="BA46" s="226" t="s">
        <v>650</v>
      </c>
      <c r="BB46" s="36"/>
      <c r="BC46" s="362"/>
    </row>
    <row r="47" spans="1:55" s="5" customFormat="1" ht="23.25" customHeight="1">
      <c r="A47" s="1059" t="s">
        <v>649</v>
      </c>
      <c r="B47" s="938"/>
      <c r="C47" s="1060"/>
      <c r="D47" s="206">
        <f>IF('様13'!$P312="","",'様13'!$P312)</f>
      </c>
      <c r="E47" s="320"/>
      <c r="F47" s="205">
        <f>IF(D47="","",IF(AND(20&lt;=D47,D47&lt;=40),"○","×"))</f>
      </c>
      <c r="G47" s="206">
        <f>IF('様13'!$M42="","",'様13'!$M42)</f>
      </c>
      <c r="H47" s="153">
        <f>IF(G47="","",IF(AND(10&lt;=G47,G47&lt;=40),"○","×"))</f>
      </c>
      <c r="I47" s="206">
        <f>IF('様13'!$M96="","",'様13'!$M96)</f>
      </c>
      <c r="J47" s="153">
        <f>IF(I47="","",IF(AND(20&lt;=I47,I47&lt;=40),"○","×"))</f>
      </c>
      <c r="K47" s="206">
        <f>IF('様13'!$M150="","",'様13'!$M150)</f>
      </c>
      <c r="L47" s="153">
        <f>IF(K47="","",IF(AND(20&lt;=K47,K47&lt;=40),"○","×"))</f>
      </c>
      <c r="M47" s="206">
        <f>IF('様13'!$M204="","",'様13'!$M204)</f>
      </c>
      <c r="N47" s="153">
        <f>IF(M47="","",IF(AND(20&lt;=M47,M47&lt;=40),"○","×"))</f>
      </c>
      <c r="O47" s="206">
        <f>IF('様13'!$M258="","",'様13'!$M258)</f>
      </c>
      <c r="P47" s="153">
        <f>IF(O47="","",IF(AND(20&lt;=O47,O47&lt;=40),"○","×"))</f>
      </c>
      <c r="Q47" s="206">
        <f>IF('様13'!$M312="","",'様13'!$M312)</f>
      </c>
      <c r="R47" s="153">
        <f>IF(Q47="","",IF(AND(20&lt;=Q47,Q47&lt;=40),"○","×"))</f>
      </c>
      <c r="S47" s="206">
        <f>IF('様13'!$M366="","",'様13'!$M366)</f>
      </c>
      <c r="T47" s="153">
        <f>IF(S47="","",IF(AND(20&lt;=S47,S47&lt;=40),"○","×"))</f>
      </c>
      <c r="U47" s="206">
        <f>IF('様13'!$M420="","",'様13'!$M420)</f>
      </c>
      <c r="V47" s="153">
        <f>IF(U47="","",IF(AND(20&lt;=U47,U47&lt;=40),"○","×"))</f>
      </c>
      <c r="W47" s="206">
        <f>IF('様13'!$M474="","",'様13'!$M474)</f>
      </c>
      <c r="X47" s="224">
        <f>IF(W47="","",IF(AND(20&lt;=W47,W47&lt;=80),"○","×"))</f>
      </c>
      <c r="Y47" s="206">
        <f>IF('様13'!$M528="","",'様13'!$M528)</f>
      </c>
      <c r="Z47" s="153">
        <f>IF(Y47="","",IF(AND(20&lt;=Y47,Y47&lt;=40),"○","×"))</f>
      </c>
      <c r="AA47" s="206">
        <f>IF('様13'!$M582="","",'様13'!$M582)</f>
      </c>
      <c r="AB47" s="153">
        <f>IF(AA47="","",IF(AND(20&lt;=AA47,AA47&lt;=40),"○","×"))</f>
      </c>
      <c r="AC47" s="206">
        <f>IF('様13'!$M636="","",'様13'!$M636)</f>
      </c>
      <c r="AD47" s="153">
        <f>IF(AC47="","",IF(AND(20&lt;=AC47,AC47&lt;=40),"○","×"))</f>
      </c>
      <c r="AE47" s="336">
        <f>IF('様16'!$M43="","",'様16'!$M43)</f>
      </c>
      <c r="AF47" s="224">
        <f>IF(AE47="","",IF(AND(10&lt;=AE47,AE47&lt;=40),"○","×"))</f>
      </c>
      <c r="AG47" s="206">
        <f>IF('様16'!$M98="","",'様16'!$M98)</f>
      </c>
      <c r="AH47" s="153">
        <f>IF(AG47="","",IF(AND(10&lt;=AG47,AG47&lt;=40),"○","×"))</f>
      </c>
      <c r="AI47" s="206">
        <f>IF('様16'!$M153="","",'様16'!$M153)</f>
      </c>
      <c r="AJ47" s="153">
        <f>IF(AI47="","",IF(AND(20&lt;=AI47,AI47&lt;=40),"○","×"))</f>
      </c>
      <c r="AK47" s="206">
        <f>IF('様16'!$M208="","",'様16'!$M208)</f>
      </c>
      <c r="AL47" s="153">
        <f>IF(AK47="","",IF(AND(20&lt;=AK47,AK47&lt;=40),"○","×"))</f>
      </c>
      <c r="AM47" s="206">
        <f>IF('様16'!$M263="","",'様16'!$M263)</f>
      </c>
      <c r="AN47" s="153">
        <f>IF(AM47="","",IF(AND(20&lt;=AM47,AM47&lt;=40),"○","×"))</f>
      </c>
      <c r="AO47" s="206">
        <f>IF('様16'!$M318="","",'様16'!$M318)</f>
      </c>
      <c r="AP47" s="153">
        <f>IF(AO47="","",IF(AND(20&lt;=AO47,AO47&lt;=40),"○","×"))</f>
      </c>
      <c r="AQ47" s="206">
        <f>IF('様16'!$M373="","",'様16'!$M373)</f>
      </c>
      <c r="AR47" s="153">
        <f>IF(AQ47="","",IF(AND(20&lt;=AQ47,AQ47&lt;=40),"○","×"))</f>
      </c>
      <c r="AS47" s="206">
        <f>IF('様16'!$M428="","",'様16'!$M428)</f>
      </c>
      <c r="AT47" s="153">
        <f>IF(AS47="","",IF(AND(20&lt;=AS47,AS47&lt;=40),"○","×"))</f>
      </c>
      <c r="AU47" s="206">
        <f>IF('様16'!$M483="","",'様16'!$M483)</f>
      </c>
      <c r="AV47" s="153">
        <f>IF(AU47="","",IF(AND(20&lt;=AU47,AU47&lt;=40),"○","×"))</f>
      </c>
      <c r="AW47" s="206">
        <f>IF('様16'!$M538="","",'様16'!$M538)</f>
      </c>
      <c r="AX47" s="224">
        <f>IF(AW47="","",IF(AND(20&lt;=AW47,AW47&lt;=80),"○","×"))</f>
      </c>
      <c r="AY47" s="206">
        <f>IF('様16'!$M593="","",'様16'!$M593)</f>
      </c>
      <c r="AZ47" s="153">
        <f>IF(AY47="","",IF(AND(20&lt;=AY47,AY47&lt;=40),"○","×"))</f>
      </c>
      <c r="BA47" s="206" t="e">
        <f>IF('様16'!#REF!="","",'様16'!#REF!)</f>
        <v>#REF!</v>
      </c>
      <c r="BB47" s="205" t="e">
        <f>IF(BA47="","",IF(AND(20&lt;=BA47,BA47&lt;=40),"○","×"))</f>
        <v>#REF!</v>
      </c>
      <c r="BC47" s="361"/>
    </row>
    <row r="48" spans="1:55" s="202" customFormat="1" ht="12" customHeight="1">
      <c r="A48" s="1061"/>
      <c r="B48" s="900"/>
      <c r="C48" s="1039"/>
      <c r="D48" s="226" t="s">
        <v>563</v>
      </c>
      <c r="E48" s="321"/>
      <c r="F48" s="36"/>
      <c r="G48" s="230" t="s">
        <v>564</v>
      </c>
      <c r="H48" s="35"/>
      <c r="I48" s="226" t="s">
        <v>563</v>
      </c>
      <c r="J48" s="35"/>
      <c r="K48" s="226" t="s">
        <v>563</v>
      </c>
      <c r="L48" s="35"/>
      <c r="M48" s="226" t="s">
        <v>563</v>
      </c>
      <c r="N48" s="35"/>
      <c r="O48" s="226" t="s">
        <v>563</v>
      </c>
      <c r="P48" s="35"/>
      <c r="Q48" s="226" t="s">
        <v>563</v>
      </c>
      <c r="R48" s="35"/>
      <c r="S48" s="226" t="s">
        <v>563</v>
      </c>
      <c r="T48" s="35"/>
      <c r="U48" s="226" t="s">
        <v>563</v>
      </c>
      <c r="V48" s="35"/>
      <c r="W48" s="226" t="s">
        <v>565</v>
      </c>
      <c r="X48" s="197"/>
      <c r="Y48" s="226" t="s">
        <v>563</v>
      </c>
      <c r="Z48" s="197"/>
      <c r="AA48" s="226" t="s">
        <v>563</v>
      </c>
      <c r="AB48" s="197"/>
      <c r="AC48" s="226" t="s">
        <v>563</v>
      </c>
      <c r="AD48" s="35"/>
      <c r="AE48" s="335" t="s">
        <v>564</v>
      </c>
      <c r="AF48" s="197"/>
      <c r="AG48" s="226" t="s">
        <v>564</v>
      </c>
      <c r="AH48" s="35"/>
      <c r="AI48" s="226" t="s">
        <v>563</v>
      </c>
      <c r="AJ48" s="35"/>
      <c r="AK48" s="226" t="s">
        <v>563</v>
      </c>
      <c r="AL48" s="35"/>
      <c r="AM48" s="226" t="s">
        <v>563</v>
      </c>
      <c r="AN48" s="35"/>
      <c r="AO48" s="226" t="s">
        <v>563</v>
      </c>
      <c r="AP48" s="35"/>
      <c r="AQ48" s="226" t="s">
        <v>563</v>
      </c>
      <c r="AR48" s="35"/>
      <c r="AS48" s="226" t="s">
        <v>563</v>
      </c>
      <c r="AT48" s="35"/>
      <c r="AU48" s="226" t="s">
        <v>563</v>
      </c>
      <c r="AV48" s="35"/>
      <c r="AW48" s="226" t="s">
        <v>565</v>
      </c>
      <c r="AX48" s="197"/>
      <c r="AY48" s="226" t="s">
        <v>1167</v>
      </c>
      <c r="AZ48" s="35"/>
      <c r="BA48" s="226" t="s">
        <v>1167</v>
      </c>
      <c r="BB48" s="36"/>
      <c r="BC48" s="362"/>
    </row>
    <row r="49" spans="1:55" s="5" customFormat="1" ht="23.25" customHeight="1">
      <c r="A49" s="1062" t="s">
        <v>1135</v>
      </c>
      <c r="B49" s="1065" t="s">
        <v>1132</v>
      </c>
      <c r="C49" s="1060"/>
      <c r="D49" s="206">
        <f>IF('様13'!$P315="","",'様13'!$P315)</f>
      </c>
      <c r="E49" s="322"/>
      <c r="F49" s="216">
        <f>IF(D49="","",IF(AND(99&lt;=D49,D49&lt;=101),"○","×"))</f>
      </c>
      <c r="G49" s="1019"/>
      <c r="H49" s="1011"/>
      <c r="I49" s="985"/>
      <c r="J49" s="1011"/>
      <c r="K49" s="985"/>
      <c r="L49" s="1011"/>
      <c r="M49" s="206">
        <f>IF('様13'!$M207="","",'様13'!$M207)</f>
      </c>
      <c r="N49" s="153">
        <f>IF(M49="","",IF(AND(99&lt;=M49,M49&lt;=101),"○","×"))</f>
      </c>
      <c r="O49" s="985"/>
      <c r="P49" s="1011"/>
      <c r="Q49" s="206">
        <f>IF('様13'!$M315="","",'様13'!$M315)</f>
      </c>
      <c r="R49" s="153">
        <f>IF(Q49="","",IF(AND(99&lt;=Q49,Q49&lt;=101),"○","×"))</f>
      </c>
      <c r="S49" s="985"/>
      <c r="T49" s="1011"/>
      <c r="U49" s="985"/>
      <c r="V49" s="1011"/>
      <c r="W49" s="985"/>
      <c r="X49" s="1017"/>
      <c r="Y49" s="985"/>
      <c r="Z49" s="1017"/>
      <c r="AA49" s="206">
        <f>IF('様13'!$M585="","",'様13'!$M585)</f>
      </c>
      <c r="AB49" s="153">
        <f>IF(AA49="","",IF(AND(99&lt;=AA49,AA49&lt;=101),"○","×"))</f>
      </c>
      <c r="AC49" s="985"/>
      <c r="AD49" s="1011"/>
      <c r="AE49" s="1019"/>
      <c r="AF49" s="1017"/>
      <c r="AG49" s="985"/>
      <c r="AH49" s="1011"/>
      <c r="AI49" s="985"/>
      <c r="AJ49" s="1011"/>
      <c r="AK49" s="985"/>
      <c r="AL49" s="1011"/>
      <c r="AM49" s="318">
        <f>IF('様16'!$M264="","",'様16'!$M264)</f>
      </c>
      <c r="AN49" s="156">
        <f>IF(AM49="","",IF(AND(99&lt;=AM49,AM49&lt;=101),"○","×"))</f>
      </c>
      <c r="AO49" s="985"/>
      <c r="AP49" s="1011"/>
      <c r="AQ49" s="318">
        <f>IF('様16'!$M374="","",'様16'!$M374)</f>
      </c>
      <c r="AR49" s="156">
        <f>IF(AQ49="","",IF(AND(99&lt;=AQ49,AQ49&lt;=101),"○","×"))</f>
      </c>
      <c r="AS49" s="985"/>
      <c r="AT49" s="1011"/>
      <c r="AU49" s="985"/>
      <c r="AV49" s="1011"/>
      <c r="AW49" s="985"/>
      <c r="AX49" s="1017"/>
      <c r="AY49" s="985"/>
      <c r="AZ49" s="1011"/>
      <c r="BA49" s="985"/>
      <c r="BB49" s="987"/>
      <c r="BC49" s="361"/>
    </row>
    <row r="50" spans="1:55" s="5" customFormat="1" ht="12" customHeight="1">
      <c r="A50" s="1063"/>
      <c r="B50" s="899"/>
      <c r="C50" s="1039"/>
      <c r="D50" s="471" t="s">
        <v>1134</v>
      </c>
      <c r="E50" s="323"/>
      <c r="F50" s="199"/>
      <c r="G50" s="1020"/>
      <c r="H50" s="1012"/>
      <c r="I50" s="986"/>
      <c r="J50" s="1012"/>
      <c r="K50" s="986"/>
      <c r="L50" s="1018"/>
      <c r="M50" s="471" t="s">
        <v>1134</v>
      </c>
      <c r="N50" s="200"/>
      <c r="O50" s="986"/>
      <c r="P50" s="1012"/>
      <c r="Q50" s="471" t="s">
        <v>1134</v>
      </c>
      <c r="R50" s="200"/>
      <c r="S50" s="986"/>
      <c r="T50" s="1012"/>
      <c r="U50" s="986"/>
      <c r="V50" s="1012"/>
      <c r="W50" s="986"/>
      <c r="X50" s="1018"/>
      <c r="Y50" s="986"/>
      <c r="Z50" s="1018"/>
      <c r="AA50" s="471" t="s">
        <v>1134</v>
      </c>
      <c r="AB50" s="200"/>
      <c r="AC50" s="986"/>
      <c r="AD50" s="1012"/>
      <c r="AE50" s="1020"/>
      <c r="AF50" s="1018"/>
      <c r="AG50" s="986"/>
      <c r="AH50" s="1012"/>
      <c r="AI50" s="986"/>
      <c r="AJ50" s="1012"/>
      <c r="AK50" s="986"/>
      <c r="AL50" s="1012"/>
      <c r="AM50" s="34"/>
      <c r="AN50" s="200"/>
      <c r="AO50" s="986"/>
      <c r="AP50" s="1012"/>
      <c r="AQ50" s="34"/>
      <c r="AR50" s="200"/>
      <c r="AS50" s="986"/>
      <c r="AT50" s="1012"/>
      <c r="AU50" s="986"/>
      <c r="AV50" s="1012"/>
      <c r="AW50" s="986"/>
      <c r="AX50" s="1018"/>
      <c r="AY50" s="986"/>
      <c r="AZ50" s="1012"/>
      <c r="BA50" s="986"/>
      <c r="BB50" s="1006"/>
      <c r="BC50" s="361"/>
    </row>
    <row r="51" spans="1:55" s="5" customFormat="1" ht="23.25" customHeight="1">
      <c r="A51" s="1063"/>
      <c r="B51" s="1037" t="s">
        <v>1131</v>
      </c>
      <c r="C51" s="1038"/>
      <c r="D51" s="206">
        <f>IF('様13'!$P316="","",'様13'!$P316)</f>
      </c>
      <c r="E51" s="320"/>
      <c r="F51" s="205">
        <f>IF(D51="","",IF(1500&lt;=D51,"○","×"))</f>
      </c>
      <c r="G51" s="1019"/>
      <c r="H51" s="1011"/>
      <c r="I51" s="985"/>
      <c r="J51" s="1011"/>
      <c r="K51" s="985"/>
      <c r="L51" s="1011"/>
      <c r="M51" s="206">
        <f>IF('様13'!$M208="","",'様13'!$M208)</f>
      </c>
      <c r="N51" s="153">
        <f>IF(M51="","",IF(1500&lt;=M51,"○","×"))</f>
      </c>
      <c r="O51" s="985"/>
      <c r="P51" s="1011"/>
      <c r="Q51" s="206">
        <f>IF('様13'!$M316="","",'様13'!$M316)</f>
      </c>
      <c r="R51" s="153">
        <f>IF(Q51="","",IF(1500&lt;=Q51,"○","×"))</f>
      </c>
      <c r="S51" s="985"/>
      <c r="T51" s="1011"/>
      <c r="U51" s="985"/>
      <c r="V51" s="1011"/>
      <c r="W51" s="985"/>
      <c r="X51" s="1017"/>
      <c r="Y51" s="985"/>
      <c r="Z51" s="1017"/>
      <c r="AA51" s="206">
        <f>IF('様13'!$M586="","",'様13'!$M586)</f>
      </c>
      <c r="AB51" s="153">
        <f>IF(AA51="","",IF(1500&lt;=AA51,"○","×"))</f>
      </c>
      <c r="AC51" s="985"/>
      <c r="AD51" s="1011"/>
      <c r="AE51" s="1019"/>
      <c r="AF51" s="1017"/>
      <c r="AG51" s="985"/>
      <c r="AH51" s="1011"/>
      <c r="AI51" s="985"/>
      <c r="AJ51" s="1011"/>
      <c r="AK51" s="985"/>
      <c r="AL51" s="1011"/>
      <c r="AM51" s="206">
        <f>IF('様16'!$M268="","",'様16'!$M268)</f>
      </c>
      <c r="AN51" s="153">
        <f>IF(AM51="","",IF(1500&lt;=AM51,"○","×"))</f>
      </c>
      <c r="AO51" s="985"/>
      <c r="AP51" s="1011"/>
      <c r="AQ51" s="206">
        <f>IF('様16'!$M378="","",'様16'!$M378)</f>
      </c>
      <c r="AR51" s="153">
        <f>IF(AQ51="","",IF(1500&lt;=AQ51,"○","×"))</f>
      </c>
      <c r="AS51" s="985"/>
      <c r="AT51" s="1011"/>
      <c r="AU51" s="985"/>
      <c r="AV51" s="1011"/>
      <c r="AW51" s="985"/>
      <c r="AX51" s="1017"/>
      <c r="AY51" s="985"/>
      <c r="AZ51" s="1011"/>
      <c r="BA51" s="985"/>
      <c r="BB51" s="987"/>
      <c r="BC51" s="361"/>
    </row>
    <row r="52" spans="1:55" s="5" customFormat="1" ht="12" customHeight="1">
      <c r="A52" s="1063"/>
      <c r="B52" s="899"/>
      <c r="C52" s="1039"/>
      <c r="D52" s="316" t="s">
        <v>1085</v>
      </c>
      <c r="E52" s="324"/>
      <c r="F52" s="199"/>
      <c r="G52" s="1020"/>
      <c r="H52" s="1012"/>
      <c r="I52" s="986"/>
      <c r="J52" s="1012"/>
      <c r="K52" s="986"/>
      <c r="L52" s="1012"/>
      <c r="M52" s="316" t="s">
        <v>1085</v>
      </c>
      <c r="N52" s="200"/>
      <c r="O52" s="986"/>
      <c r="P52" s="1012"/>
      <c r="Q52" s="316" t="s">
        <v>1085</v>
      </c>
      <c r="R52" s="200"/>
      <c r="S52" s="986"/>
      <c r="T52" s="1012"/>
      <c r="U52" s="986"/>
      <c r="V52" s="1012"/>
      <c r="W52" s="986"/>
      <c r="X52" s="1018"/>
      <c r="Y52" s="986"/>
      <c r="Z52" s="1018"/>
      <c r="AA52" s="316" t="s">
        <v>1085</v>
      </c>
      <c r="AB52" s="200"/>
      <c r="AC52" s="986"/>
      <c r="AD52" s="1012"/>
      <c r="AE52" s="1020"/>
      <c r="AF52" s="1018"/>
      <c r="AG52" s="986"/>
      <c r="AH52" s="1012"/>
      <c r="AI52" s="986"/>
      <c r="AJ52" s="1012"/>
      <c r="AK52" s="986"/>
      <c r="AL52" s="1012"/>
      <c r="AM52" s="316"/>
      <c r="AN52" s="200"/>
      <c r="AO52" s="986"/>
      <c r="AP52" s="1012"/>
      <c r="AQ52" s="316"/>
      <c r="AR52" s="200"/>
      <c r="AS52" s="986"/>
      <c r="AT52" s="1012"/>
      <c r="AU52" s="986"/>
      <c r="AV52" s="1012"/>
      <c r="AW52" s="986"/>
      <c r="AX52" s="1018"/>
      <c r="AY52" s="986"/>
      <c r="AZ52" s="1012"/>
      <c r="BA52" s="986"/>
      <c r="BB52" s="1006"/>
      <c r="BC52" s="361"/>
    </row>
    <row r="53" spans="1:55" s="5" customFormat="1" ht="23.25" customHeight="1">
      <c r="A53" s="1063"/>
      <c r="B53" s="1037" t="s">
        <v>1133</v>
      </c>
      <c r="C53" s="1038"/>
      <c r="D53" s="206">
        <f>IF('様13'!$P317="","",'様13'!$P317)</f>
      </c>
      <c r="E53" s="325"/>
      <c r="F53" s="205">
        <f>IF(D53="","",IF(20&gt;=D53,"○","×"))</f>
      </c>
      <c r="G53" s="1019"/>
      <c r="H53" s="1011"/>
      <c r="I53" s="985"/>
      <c r="J53" s="1011"/>
      <c r="K53" s="985"/>
      <c r="L53" s="1011"/>
      <c r="M53" s="206">
        <f>IF('様13'!$M209="","",'様13'!$M209)</f>
      </c>
      <c r="N53" s="153">
        <f>IF(M53="","",IF(20&gt;=M53,"○","×"))</f>
      </c>
      <c r="O53" s="985"/>
      <c r="P53" s="1011"/>
      <c r="Q53" s="206">
        <f>IF('様13'!$M317="","",'様13'!$M317)</f>
      </c>
      <c r="R53" s="153">
        <f>IF(Q53="","",IF(20&gt;=Q53,"○","×"))</f>
      </c>
      <c r="S53" s="985"/>
      <c r="T53" s="1011"/>
      <c r="U53" s="985"/>
      <c r="V53" s="1011"/>
      <c r="W53" s="985"/>
      <c r="X53" s="1017"/>
      <c r="Y53" s="985"/>
      <c r="Z53" s="1017"/>
      <c r="AA53" s="206">
        <f>IF('様13'!$M587="","",'様13'!$M587)</f>
      </c>
      <c r="AB53" s="153">
        <f>IF(AA53="","",IF(20&gt;=AA53,"○","×"))</f>
      </c>
      <c r="AC53" s="985"/>
      <c r="AD53" s="1011"/>
      <c r="AE53" s="1019"/>
      <c r="AF53" s="1017"/>
      <c r="AG53" s="985"/>
      <c r="AH53" s="1011"/>
      <c r="AI53" s="985"/>
      <c r="AJ53" s="1011"/>
      <c r="AK53" s="985"/>
      <c r="AL53" s="1011"/>
      <c r="AM53" s="317"/>
      <c r="AN53" s="153">
        <f>IF(AM53="","",IF(20&gt;=AM53,"○","×"))</f>
      </c>
      <c r="AO53" s="985"/>
      <c r="AP53" s="1011"/>
      <c r="AQ53" s="317"/>
      <c r="AR53" s="153">
        <f>IF(AQ53="","",IF(20&gt;=AQ53,"○","×"))</f>
      </c>
      <c r="AS53" s="985"/>
      <c r="AT53" s="1011"/>
      <c r="AU53" s="985"/>
      <c r="AV53" s="1011"/>
      <c r="AW53" s="985"/>
      <c r="AX53" s="1017"/>
      <c r="AY53" s="985"/>
      <c r="AZ53" s="1011"/>
      <c r="BA53" s="985"/>
      <c r="BB53" s="987"/>
      <c r="BC53" s="361"/>
    </row>
    <row r="54" spans="1:55" s="5" customFormat="1" ht="12" customHeight="1">
      <c r="A54" s="1064"/>
      <c r="B54" s="899"/>
      <c r="C54" s="1039"/>
      <c r="D54" s="472" t="s">
        <v>1136</v>
      </c>
      <c r="E54" s="319"/>
      <c r="F54" s="199"/>
      <c r="G54" s="1020"/>
      <c r="H54" s="1012"/>
      <c r="I54" s="986"/>
      <c r="J54" s="1012"/>
      <c r="K54" s="986"/>
      <c r="L54" s="1012"/>
      <c r="M54" s="472" t="s">
        <v>1136</v>
      </c>
      <c r="N54" s="200"/>
      <c r="O54" s="986"/>
      <c r="P54" s="1012"/>
      <c r="Q54" s="472" t="s">
        <v>1136</v>
      </c>
      <c r="R54" s="200"/>
      <c r="S54" s="986"/>
      <c r="T54" s="1012"/>
      <c r="U54" s="986"/>
      <c r="V54" s="1012"/>
      <c r="W54" s="986"/>
      <c r="X54" s="1018"/>
      <c r="Y54" s="986"/>
      <c r="Z54" s="1018"/>
      <c r="AA54" s="472" t="s">
        <v>1136</v>
      </c>
      <c r="AB54" s="200"/>
      <c r="AC54" s="986"/>
      <c r="AD54" s="1012"/>
      <c r="AE54" s="1020"/>
      <c r="AF54" s="1018"/>
      <c r="AG54" s="986"/>
      <c r="AH54" s="1012"/>
      <c r="AI54" s="986"/>
      <c r="AJ54" s="1012"/>
      <c r="AK54" s="986"/>
      <c r="AL54" s="1012"/>
      <c r="AM54" s="302"/>
      <c r="AN54" s="200"/>
      <c r="AO54" s="986"/>
      <c r="AP54" s="1012"/>
      <c r="AQ54" s="302"/>
      <c r="AR54" s="200"/>
      <c r="AS54" s="986"/>
      <c r="AT54" s="1012"/>
      <c r="AU54" s="986"/>
      <c r="AV54" s="1012"/>
      <c r="AW54" s="986"/>
      <c r="AX54" s="1018"/>
      <c r="AY54" s="986"/>
      <c r="AZ54" s="1012"/>
      <c r="BA54" s="986"/>
      <c r="BB54" s="1006"/>
      <c r="BC54" s="361"/>
    </row>
    <row r="55" spans="1:55" s="5" customFormat="1" ht="36" customHeight="1" thickBot="1">
      <c r="A55" s="989" t="s">
        <v>743</v>
      </c>
      <c r="B55" s="990"/>
      <c r="C55" s="991"/>
      <c r="D55" s="1088">
        <f>IF(D37="","",IF(COUNTIF(F7:F54,"×")=0,"ＯK","OUT"))</f>
      </c>
      <c r="E55" s="836"/>
      <c r="F55" s="833"/>
      <c r="G55" s="1088">
        <f>IF(G37="","",IF(COUNTIF(H7:H54,"×")=0,"ＯＫ","OUT"))</f>
      </c>
      <c r="H55" s="832"/>
      <c r="I55" s="832">
        <f>IF(I37="","",IF(COUNTIF(J7:J54,"×")=0,"ＯＫ","OUT"))</f>
      </c>
      <c r="J55" s="832"/>
      <c r="K55" s="832">
        <f>IF(K37="","",IF(COUNTIF(L7:L54,"×")=0,"ＯＫ","OUT"))</f>
      </c>
      <c r="L55" s="832"/>
      <c r="M55" s="832">
        <f>IF(M37="","",IF(COUNTIF(N7:N54,"×")=0,"ＯＫ","OUT"))</f>
      </c>
      <c r="N55" s="832"/>
      <c r="O55" s="832">
        <f>IF(O37="","",IF(COUNTIF(P7:P54,"×")=0,"ＯＫ","OUT"))</f>
      </c>
      <c r="P55" s="832"/>
      <c r="Q55" s="832">
        <f>IF(Q37="","",IF(COUNTIF(R7:R54,"×")=0,"ＯＫ","OUT"))</f>
      </c>
      <c r="R55" s="832"/>
      <c r="S55" s="832">
        <f>IF(S37="","",IF(COUNTIF(T7:T54,"×")=0,"ＯＫ","OUT"))</f>
      </c>
      <c r="T55" s="832"/>
      <c r="U55" s="832">
        <f>IF(U37="","",IF(COUNTIF(V7:V54,"×")=0,"ＯＫ","OUT"))</f>
      </c>
      <c r="V55" s="832"/>
      <c r="W55" s="832">
        <f>IF(W37="","",IF(COUNTIF(X7:X54,"×")=0,"ＯＫ","OUT"))</f>
      </c>
      <c r="X55" s="836"/>
      <c r="Y55" s="832">
        <f>IF(Y37="","",IF(COUNTIF(Z7:Z54,"×")=0,"ＯＫ","OUT"))</f>
      </c>
      <c r="Z55" s="836"/>
      <c r="AA55" s="832">
        <f>IF(AA37="","",IF(COUNTIF(AB7:AB54,"×")=0,"ＯＫ","OUT"))</f>
      </c>
      <c r="AB55" s="836"/>
      <c r="AC55" s="832">
        <f>IF(AC37="","",IF(COUNTIF(AD7:AD54,"×")=0,"ＯＫ","OUT"))</f>
      </c>
      <c r="AD55" s="832"/>
      <c r="AE55" s="1088">
        <f>IF(AE37="","",IF(COUNTIF(AF7:AF54,"×")=0,"ＯＫ","OUT"))</f>
      </c>
      <c r="AF55" s="836"/>
      <c r="AG55" s="832">
        <f>IF(AG37="","",IF(COUNTIF(AH7:AH54,"×")=0,"ＯＫ","OUT"))</f>
      </c>
      <c r="AH55" s="832"/>
      <c r="AI55" s="832">
        <f>IF(AI37="","",IF(COUNTIF(AJ7:AJ54,"×")=0,"ＯＫ","OUT"))</f>
      </c>
      <c r="AJ55" s="832"/>
      <c r="AK55" s="832">
        <f>IF(AK37="","",IF(COUNTIF(AL7:AL54,"×")=0,"ＯＫ","OUT"))</f>
      </c>
      <c r="AL55" s="832"/>
      <c r="AM55" s="832">
        <f>IF(AM37="","",IF(COUNTIF(AN7:AN54,"×")=0,"ＯＫ","OUT"))</f>
      </c>
      <c r="AN55" s="832"/>
      <c r="AO55" s="832">
        <f>IF(AO37="","",IF(COUNTIF(AP7:AP54,"×")=0,"ＯＫ","OUT"))</f>
      </c>
      <c r="AP55" s="832"/>
      <c r="AQ55" s="832">
        <f>IF(AQ37="","",IF(COUNTIF(AR7:AR54,"×")=0,"ＯＫ","OUT"))</f>
      </c>
      <c r="AR55" s="832"/>
      <c r="AS55" s="832">
        <f>IF(AS37="","",IF(COUNTIF(AT7:AT54,"×")=0,"ＯＫ","OUT"))</f>
      </c>
      <c r="AT55" s="832"/>
      <c r="AU55" s="832">
        <f>IF(AU37="","",IF(COUNTIF(AV7:AV54,"×")=0,"ＯＫ","OUT"))</f>
      </c>
      <c r="AV55" s="832"/>
      <c r="AW55" s="832">
        <f>IF(AW37="","",IF(COUNTIF(AX7:AX54,"×")=0,"ＯＫ","OUT"))</f>
      </c>
      <c r="AX55" s="836"/>
      <c r="AY55" s="832">
        <f>IF(AY37="","",IF(COUNTIF(AZ7:AZ54,"×")=0,"ＯＫ","OUT"))</f>
      </c>
      <c r="AZ55" s="832"/>
      <c r="BA55" s="832" t="e">
        <f>IF(BA37="","",IF(COUNTIF(BB7:BB54,"×")=0,"ＯＫ","OUT"))</f>
        <v>#REF!</v>
      </c>
      <c r="BB55" s="833"/>
      <c r="BC55" s="361"/>
    </row>
    <row r="56" ht="21" customHeight="1" thickTop="1"/>
  </sheetData>
  <sheetProtection/>
  <mergeCells count="355">
    <mergeCell ref="AK55:AL55"/>
    <mergeCell ref="AP51:AP52"/>
    <mergeCell ref="AS51:AS52"/>
    <mergeCell ref="AT51:AT52"/>
    <mergeCell ref="AP53:AP54"/>
    <mergeCell ref="AK53:AK54"/>
    <mergeCell ref="AL53:AL54"/>
    <mergeCell ref="AW55:AX55"/>
    <mergeCell ref="AM55:AN55"/>
    <mergeCell ref="AO55:AP55"/>
    <mergeCell ref="AQ55:AR55"/>
    <mergeCell ref="AU55:AV55"/>
    <mergeCell ref="AS55:AT55"/>
    <mergeCell ref="W55:X55"/>
    <mergeCell ref="AE55:AF55"/>
    <mergeCell ref="AI55:AJ55"/>
    <mergeCell ref="AA55:AB55"/>
    <mergeCell ref="AC55:AD55"/>
    <mergeCell ref="Y55:Z55"/>
    <mergeCell ref="AG55:AH55"/>
    <mergeCell ref="O55:P55"/>
    <mergeCell ref="Q55:R55"/>
    <mergeCell ref="S55:T55"/>
    <mergeCell ref="U55:V55"/>
    <mergeCell ref="M55:N55"/>
    <mergeCell ref="M15:M16"/>
    <mergeCell ref="N15:N16"/>
    <mergeCell ref="O19:O20"/>
    <mergeCell ref="P19:P20"/>
    <mergeCell ref="R19:R20"/>
    <mergeCell ref="K55:L55"/>
    <mergeCell ref="K51:K52"/>
    <mergeCell ref="L51:L52"/>
    <mergeCell ref="K53:K54"/>
    <mergeCell ref="L53:L54"/>
    <mergeCell ref="K49:K50"/>
    <mergeCell ref="A6:C6"/>
    <mergeCell ref="D55:F55"/>
    <mergeCell ref="G55:H55"/>
    <mergeCell ref="I55:J55"/>
    <mergeCell ref="D6:F6"/>
    <mergeCell ref="G6:H6"/>
    <mergeCell ref="I6:J6"/>
    <mergeCell ref="J51:J52"/>
    <mergeCell ref="J15:J16"/>
    <mergeCell ref="A43:C44"/>
    <mergeCell ref="A3:C4"/>
    <mergeCell ref="D3:F3"/>
    <mergeCell ref="G5:H5"/>
    <mergeCell ref="D4:F4"/>
    <mergeCell ref="D5:F5"/>
    <mergeCell ref="G3:AD3"/>
    <mergeCell ref="G4:H4"/>
    <mergeCell ref="A5:C5"/>
    <mergeCell ref="I4:J4"/>
    <mergeCell ref="K4:L4"/>
    <mergeCell ref="AW5:AX5"/>
    <mergeCell ref="U4:V4"/>
    <mergeCell ref="W4:X4"/>
    <mergeCell ref="AU5:AV5"/>
    <mergeCell ref="U5:V5"/>
    <mergeCell ref="W5:X5"/>
    <mergeCell ref="AI5:AJ5"/>
    <mergeCell ref="AK5:AL5"/>
    <mergeCell ref="AE5:AF5"/>
    <mergeCell ref="AS4:AT4"/>
    <mergeCell ref="AU4:AV4"/>
    <mergeCell ref="AW4:AX4"/>
    <mergeCell ref="AE4:AF4"/>
    <mergeCell ref="AI4:AJ4"/>
    <mergeCell ref="AK4:AL4"/>
    <mergeCell ref="AM4:AN4"/>
    <mergeCell ref="AO4:AP4"/>
    <mergeCell ref="AQ4:AR4"/>
    <mergeCell ref="AS5:AT5"/>
    <mergeCell ref="AM5:AN5"/>
    <mergeCell ref="O5:P5"/>
    <mergeCell ref="Q5:R5"/>
    <mergeCell ref="S5:T5"/>
    <mergeCell ref="AO5:AP5"/>
    <mergeCell ref="AQ5:AR5"/>
    <mergeCell ref="AC5:AD5"/>
    <mergeCell ref="AE6:AF6"/>
    <mergeCell ref="M6:N6"/>
    <mergeCell ref="O6:P6"/>
    <mergeCell ref="Q6:R6"/>
    <mergeCell ref="S6:T6"/>
    <mergeCell ref="U6:V6"/>
    <mergeCell ref="W6:X6"/>
    <mergeCell ref="AC6:AD6"/>
    <mergeCell ref="AS6:AT6"/>
    <mergeCell ref="AU6:AV6"/>
    <mergeCell ref="AW6:AX6"/>
    <mergeCell ref="AI6:AJ6"/>
    <mergeCell ref="AK6:AL6"/>
    <mergeCell ref="AM6:AN6"/>
    <mergeCell ref="AO6:AP6"/>
    <mergeCell ref="AQ6:AR6"/>
    <mergeCell ref="I5:J5"/>
    <mergeCell ref="S4:T4"/>
    <mergeCell ref="M4:N4"/>
    <mergeCell ref="M5:N5"/>
    <mergeCell ref="O4:P4"/>
    <mergeCell ref="Q4:R4"/>
    <mergeCell ref="K5:L5"/>
    <mergeCell ref="K6:L6"/>
    <mergeCell ref="K15:K16"/>
    <mergeCell ref="L15:L16"/>
    <mergeCell ref="O15:O16"/>
    <mergeCell ref="P15:P16"/>
    <mergeCell ref="Q19:Q20"/>
    <mergeCell ref="Q15:Q16"/>
    <mergeCell ref="P17:P18"/>
    <mergeCell ref="K17:K18"/>
    <mergeCell ref="L17:L18"/>
    <mergeCell ref="S51:S52"/>
    <mergeCell ref="S15:S16"/>
    <mergeCell ref="A41:C42"/>
    <mergeCell ref="G51:G52"/>
    <mergeCell ref="H51:H52"/>
    <mergeCell ref="I51:I52"/>
    <mergeCell ref="B51:C52"/>
    <mergeCell ref="G49:G50"/>
    <mergeCell ref="B49:C50"/>
    <mergeCell ref="A45:C46"/>
    <mergeCell ref="A47:C48"/>
    <mergeCell ref="A49:A54"/>
    <mergeCell ref="AP49:AP50"/>
    <mergeCell ref="AL51:AL52"/>
    <mergeCell ref="AC51:AC52"/>
    <mergeCell ref="U51:U52"/>
    <mergeCell ref="V51:V52"/>
    <mergeCell ref="W51:W52"/>
    <mergeCell ref="AD51:AD52"/>
    <mergeCell ref="X51:X52"/>
    <mergeCell ref="AX51:AX52"/>
    <mergeCell ref="AU19:AU20"/>
    <mergeCell ref="AV19:AV20"/>
    <mergeCell ref="AW19:AW20"/>
    <mergeCell ref="AX19:AX20"/>
    <mergeCell ref="AW49:AW50"/>
    <mergeCell ref="AX49:AX50"/>
    <mergeCell ref="AU49:AU50"/>
    <mergeCell ref="AU51:AU52"/>
    <mergeCell ref="AV49:AV50"/>
    <mergeCell ref="AV51:AV52"/>
    <mergeCell ref="V17:V18"/>
    <mergeCell ref="S17:S18"/>
    <mergeCell ref="I17:I18"/>
    <mergeCell ref="AW51:AW52"/>
    <mergeCell ref="AK51:AK52"/>
    <mergeCell ref="AS49:AS50"/>
    <mergeCell ref="AT49:AT50"/>
    <mergeCell ref="AK49:AK50"/>
    <mergeCell ref="AL49:AL50"/>
    <mergeCell ref="AO49:AO50"/>
    <mergeCell ref="AP19:AP20"/>
    <mergeCell ref="V19:V20"/>
    <mergeCell ref="W19:W20"/>
    <mergeCell ref="X19:X20"/>
    <mergeCell ref="AB19:AB20"/>
    <mergeCell ref="AD19:AD20"/>
    <mergeCell ref="AO19:AO20"/>
    <mergeCell ref="Y19:Y20"/>
    <mergeCell ref="AI49:AI50"/>
    <mergeCell ref="A37:C38"/>
    <mergeCell ref="A39:C40"/>
    <mergeCell ref="J17:J18"/>
    <mergeCell ref="D19:D20"/>
    <mergeCell ref="E19:E20"/>
    <mergeCell ref="F19:F20"/>
    <mergeCell ref="H19:H20"/>
    <mergeCell ref="A15:A36"/>
    <mergeCell ref="I15:I16"/>
    <mergeCell ref="M17:M18"/>
    <mergeCell ref="N17:N18"/>
    <mergeCell ref="Q17:Q18"/>
    <mergeCell ref="R17:R18"/>
    <mergeCell ref="U19:U20"/>
    <mergeCell ref="U17:U18"/>
    <mergeCell ref="T17:T18"/>
    <mergeCell ref="O17:O18"/>
    <mergeCell ref="R15:R16"/>
    <mergeCell ref="AI15:AI16"/>
    <mergeCell ref="T15:T16"/>
    <mergeCell ref="U15:U16"/>
    <mergeCell ref="V15:V16"/>
    <mergeCell ref="Y15:Y16"/>
    <mergeCell ref="Z15:Z16"/>
    <mergeCell ref="AC15:AC16"/>
    <mergeCell ref="AD15:AD16"/>
    <mergeCell ref="X17:X18"/>
    <mergeCell ref="X15:X16"/>
    <mergeCell ref="W15:W16"/>
    <mergeCell ref="AJ15:AJ16"/>
    <mergeCell ref="AN15:AN16"/>
    <mergeCell ref="AL15:AL16"/>
    <mergeCell ref="AM15:AM16"/>
    <mergeCell ref="AK15:AK16"/>
    <mergeCell ref="W17:W18"/>
    <mergeCell ref="AD17:AD18"/>
    <mergeCell ref="AU15:AU16"/>
    <mergeCell ref="AV15:AV16"/>
    <mergeCell ref="AO15:AO16"/>
    <mergeCell ref="AP15:AP16"/>
    <mergeCell ref="AQ15:AQ16"/>
    <mergeCell ref="AR15:AR16"/>
    <mergeCell ref="AW15:AW16"/>
    <mergeCell ref="AX15:AX16"/>
    <mergeCell ref="AI17:AI18"/>
    <mergeCell ref="AJ17:AJ18"/>
    <mergeCell ref="AK17:AK18"/>
    <mergeCell ref="AL17:AL18"/>
    <mergeCell ref="AM17:AM18"/>
    <mergeCell ref="AN17:AN18"/>
    <mergeCell ref="AS15:AS16"/>
    <mergeCell ref="AT15:AT16"/>
    <mergeCell ref="AT17:AT18"/>
    <mergeCell ref="AU17:AU18"/>
    <mergeCell ref="AV17:AV18"/>
    <mergeCell ref="AO17:AO18"/>
    <mergeCell ref="AP17:AP18"/>
    <mergeCell ref="AQ17:AQ18"/>
    <mergeCell ref="AR17:AR18"/>
    <mergeCell ref="AE19:AE20"/>
    <mergeCell ref="AF19:AF20"/>
    <mergeCell ref="G19:G20"/>
    <mergeCell ref="S49:S50"/>
    <mergeCell ref="U49:U50"/>
    <mergeCell ref="V49:V50"/>
    <mergeCell ref="AA19:AA20"/>
    <mergeCell ref="AC19:AC20"/>
    <mergeCell ref="AJ53:AJ54"/>
    <mergeCell ref="AW53:AW54"/>
    <mergeCell ref="AX53:AX54"/>
    <mergeCell ref="AO53:AO54"/>
    <mergeCell ref="AU53:AU54"/>
    <mergeCell ref="AS53:AS54"/>
    <mergeCell ref="AV53:AV54"/>
    <mergeCell ref="AT53:AT54"/>
    <mergeCell ref="AF51:AF52"/>
    <mergeCell ref="AI51:AI52"/>
    <mergeCell ref="AG51:AG52"/>
    <mergeCell ref="U53:U54"/>
    <mergeCell ref="V53:V54"/>
    <mergeCell ref="W49:W50"/>
    <mergeCell ref="X49:X50"/>
    <mergeCell ref="W53:W54"/>
    <mergeCell ref="X53:X54"/>
    <mergeCell ref="AI53:AI54"/>
    <mergeCell ref="T53:T54"/>
    <mergeCell ref="T49:T50"/>
    <mergeCell ref="S53:S54"/>
    <mergeCell ref="T51:T52"/>
    <mergeCell ref="J49:J50"/>
    <mergeCell ref="O49:O50"/>
    <mergeCell ref="P49:P50"/>
    <mergeCell ref="O53:O54"/>
    <mergeCell ref="P53:P54"/>
    <mergeCell ref="J53:J54"/>
    <mergeCell ref="P51:P52"/>
    <mergeCell ref="O51:O52"/>
    <mergeCell ref="G53:G54"/>
    <mergeCell ref="H53:H54"/>
    <mergeCell ref="I53:I54"/>
    <mergeCell ref="H49:H50"/>
    <mergeCell ref="I49:I50"/>
    <mergeCell ref="L49:L50"/>
    <mergeCell ref="B53:C54"/>
    <mergeCell ref="Y4:Z4"/>
    <mergeCell ref="Y5:Z5"/>
    <mergeCell ref="Y6:Z6"/>
    <mergeCell ref="Y17:Y18"/>
    <mergeCell ref="Z17:Z18"/>
    <mergeCell ref="Z53:Z54"/>
    <mergeCell ref="Y49:Y50"/>
    <mergeCell ref="Z49:Z50"/>
    <mergeCell ref="Y51:Y52"/>
    <mergeCell ref="Z51:Z52"/>
    <mergeCell ref="Y53:Y54"/>
    <mergeCell ref="AA4:AB4"/>
    <mergeCell ref="AA5:AB5"/>
    <mergeCell ref="AA6:AB6"/>
    <mergeCell ref="AA15:AA16"/>
    <mergeCell ref="AB15:AB16"/>
    <mergeCell ref="Z19:Z20"/>
    <mergeCell ref="AA17:AA18"/>
    <mergeCell ref="AB17:AB18"/>
    <mergeCell ref="AC53:AC54"/>
    <mergeCell ref="AC49:AC50"/>
    <mergeCell ref="AG4:AH4"/>
    <mergeCell ref="AG5:AH5"/>
    <mergeCell ref="AG6:AH6"/>
    <mergeCell ref="AG19:AG20"/>
    <mergeCell ref="AH19:AH20"/>
    <mergeCell ref="AD53:AD54"/>
    <mergeCell ref="AD49:AD50"/>
    <mergeCell ref="AE49:AE50"/>
    <mergeCell ref="BA5:BB5"/>
    <mergeCell ref="BA6:BB6"/>
    <mergeCell ref="BA15:BA16"/>
    <mergeCell ref="AG49:AG50"/>
    <mergeCell ref="AH49:AH50"/>
    <mergeCell ref="AH51:AH52"/>
    <mergeCell ref="AO51:AO52"/>
    <mergeCell ref="AX17:AX18"/>
    <mergeCell ref="AJ51:AJ52"/>
    <mergeCell ref="AJ49:AJ50"/>
    <mergeCell ref="AY5:AZ5"/>
    <mergeCell ref="AY6:AZ6"/>
    <mergeCell ref="AY15:AY16"/>
    <mergeCell ref="AZ15:AZ16"/>
    <mergeCell ref="AF49:AF50"/>
    <mergeCell ref="AE53:AE54"/>
    <mergeCell ref="AF53:AF54"/>
    <mergeCell ref="AE51:AE52"/>
    <mergeCell ref="AG53:AG54"/>
    <mergeCell ref="AH53:AH54"/>
    <mergeCell ref="AZ53:AZ54"/>
    <mergeCell ref="AY55:AZ55"/>
    <mergeCell ref="AY51:AY52"/>
    <mergeCell ref="AZ51:AZ52"/>
    <mergeCell ref="BA55:BB55"/>
    <mergeCell ref="BB17:BB18"/>
    <mergeCell ref="AY49:AY50"/>
    <mergeCell ref="AZ49:AZ50"/>
    <mergeCell ref="AY19:AY20"/>
    <mergeCell ref="AZ19:AZ20"/>
    <mergeCell ref="BA53:BA54"/>
    <mergeCell ref="BB53:BB54"/>
    <mergeCell ref="BA19:BA20"/>
    <mergeCell ref="BB19:BB20"/>
    <mergeCell ref="BA49:BA50"/>
    <mergeCell ref="BA17:BA18"/>
    <mergeCell ref="BB49:BB50"/>
    <mergeCell ref="AC17:AC18"/>
    <mergeCell ref="AY17:AY18"/>
    <mergeCell ref="AZ17:AZ18"/>
    <mergeCell ref="AE3:BB3"/>
    <mergeCell ref="BA51:BA52"/>
    <mergeCell ref="BB51:BB52"/>
    <mergeCell ref="BA4:BB4"/>
    <mergeCell ref="AW17:AW18"/>
    <mergeCell ref="AS17:AS18"/>
    <mergeCell ref="AY4:AZ4"/>
    <mergeCell ref="AC4:AD4"/>
    <mergeCell ref="AY53:AY54"/>
    <mergeCell ref="BB15:BB16"/>
    <mergeCell ref="A55:C55"/>
    <mergeCell ref="X1:AJ1"/>
    <mergeCell ref="D17:F18"/>
    <mergeCell ref="A7:A14"/>
    <mergeCell ref="D15:D16"/>
    <mergeCell ref="E15:E16"/>
    <mergeCell ref="F15:F16"/>
  </mergeCells>
  <printOptions horizontalCentered="1"/>
  <pageMargins left="0.3937007874015748" right="0.3937007874015748" top="0.5905511811023623" bottom="0.3937007874015748" header="0.5905511811023623" footer="0"/>
  <pageSetup fitToWidth="0" fitToHeight="1" horizontalDpi="600" verticalDpi="600" orientation="landscape" paperSize="9" scale="50" r:id="rId2"/>
  <headerFooter alignWithMargins="0">
    <oddFooter>&amp;C－５－</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AX56"/>
  <sheetViews>
    <sheetView zoomScale="75" zoomScaleNormal="75" zoomScaleSheetLayoutView="75" zoomScalePageLayoutView="0" workbookViewId="0" topLeftCell="A1">
      <pane xSplit="3" ySplit="6" topLeftCell="D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21" customHeight="1"/>
  <cols>
    <col min="1" max="2" width="5.625" style="0" customWidth="1"/>
    <col min="3" max="3" width="4.625" style="0" customWidth="1"/>
    <col min="4" max="4" width="7.625" style="1" bestFit="1" customWidth="1"/>
    <col min="5" max="5" width="3.375" style="1" customWidth="1"/>
    <col min="6" max="6" width="7.625" style="1" bestFit="1" customWidth="1"/>
    <col min="7" max="7" width="3.375" style="1" customWidth="1"/>
    <col min="8" max="8" width="8.50390625" style="1" bestFit="1" customWidth="1"/>
    <col min="9" max="9" width="3.375" style="1" customWidth="1"/>
    <col min="10" max="10" width="7.625" style="1" customWidth="1"/>
    <col min="11" max="11" width="3.375" style="1" customWidth="1"/>
    <col min="12" max="12" width="7.625" style="1" bestFit="1" customWidth="1"/>
    <col min="13" max="13" width="3.375" style="1" customWidth="1"/>
    <col min="14" max="14" width="7.625" style="1" bestFit="1" customWidth="1"/>
    <col min="15" max="15" width="3.375" style="1" customWidth="1"/>
    <col min="16" max="16" width="7.625" style="1" bestFit="1" customWidth="1"/>
    <col min="17" max="17" width="3.375" style="1" customWidth="1"/>
    <col min="18" max="18" width="7.625" style="1" bestFit="1" customWidth="1"/>
    <col min="19" max="19" width="3.375" style="1" customWidth="1"/>
    <col min="20" max="20" width="7.625" style="1" bestFit="1" customWidth="1"/>
    <col min="21" max="21" width="3.375" style="1" customWidth="1"/>
    <col min="22" max="22" width="7.625" style="1" customWidth="1"/>
    <col min="23" max="23" width="3.375" style="1" customWidth="1"/>
    <col min="24" max="24" width="7.625" style="1" customWidth="1"/>
    <col min="25" max="25" width="3.375" style="1" customWidth="1"/>
    <col min="26" max="26" width="7.625" style="1" customWidth="1"/>
    <col min="27" max="27" width="3.375" style="1" customWidth="1"/>
    <col min="28" max="28" width="7.625" style="0" customWidth="1"/>
    <col min="29" max="29" width="3.375" style="0" customWidth="1"/>
    <col min="30" max="30" width="7.625" style="0" customWidth="1"/>
    <col min="31" max="31" width="3.375" style="0" customWidth="1"/>
    <col min="32" max="32" width="7.625" style="0" bestFit="1" customWidth="1"/>
    <col min="33" max="33" width="3.375" style="0" customWidth="1"/>
    <col min="34" max="34" width="7.625" style="0" bestFit="1" customWidth="1"/>
    <col min="35" max="35" width="3.375" style="0" customWidth="1"/>
    <col min="36" max="36" width="7.625" style="0" bestFit="1" customWidth="1"/>
    <col min="37" max="37" width="3.375" style="0" customWidth="1"/>
    <col min="38" max="38" width="7.625" style="0" bestFit="1" customWidth="1"/>
    <col min="39" max="39" width="3.375" style="0" customWidth="1"/>
    <col min="40" max="40" width="7.625" style="0" bestFit="1" customWidth="1"/>
    <col min="41" max="41" width="3.375" style="0" customWidth="1"/>
    <col min="42" max="42" width="7.625" style="0" bestFit="1" customWidth="1"/>
    <col min="43" max="43" width="3.375" style="0" customWidth="1"/>
    <col min="44" max="44" width="7.625" style="0" bestFit="1" customWidth="1"/>
    <col min="45" max="45" width="3.375" style="0" customWidth="1"/>
    <col min="46" max="46" width="7.625" style="0" bestFit="1" customWidth="1"/>
    <col min="47" max="47" width="3.375" style="0" customWidth="1"/>
    <col min="48" max="48" width="7.625" style="0" hidden="1" customWidth="1"/>
    <col min="49" max="49" width="3.375" style="0" hidden="1" customWidth="1"/>
    <col min="50" max="50" width="0.5" style="0" customWidth="1"/>
  </cols>
  <sheetData>
    <row r="1" spans="4:49" ht="30" customHeight="1">
      <c r="D1" s="242" t="s">
        <v>783</v>
      </c>
      <c r="R1" s="243" t="s">
        <v>427</v>
      </c>
      <c r="S1"/>
      <c r="T1"/>
      <c r="U1" s="739" t="str">
        <f>'基本事項記入ｼｰﾄ'!C11</f>
        <v>△△　△△</v>
      </c>
      <c r="V1" s="739"/>
      <c r="W1" s="739"/>
      <c r="X1" s="739"/>
      <c r="Y1" s="739"/>
      <c r="Z1" s="739"/>
      <c r="AA1" s="739"/>
      <c r="AB1" s="739"/>
      <c r="AC1" s="739"/>
      <c r="AD1" s="739"/>
      <c r="AE1" s="739"/>
      <c r="AF1" s="739"/>
      <c r="AG1" s="739"/>
      <c r="AH1" s="739"/>
      <c r="AI1" s="1"/>
      <c r="AK1" s="23"/>
      <c r="AS1" s="244"/>
      <c r="AU1" s="244" t="str">
        <f>'基本事項記入ｼｰﾄ'!$L$2</f>
        <v>H25.3.22改定版</v>
      </c>
      <c r="AW1" s="244"/>
    </row>
    <row r="2" spans="1:37" ht="12" customHeight="1" thickBot="1">
      <c r="A2" s="242"/>
      <c r="N2"/>
      <c r="O2"/>
      <c r="P2"/>
      <c r="AB2" s="1"/>
      <c r="AC2" s="1"/>
      <c r="AD2" s="1"/>
      <c r="AE2" s="1"/>
      <c r="AF2" s="1"/>
      <c r="AG2" s="1"/>
      <c r="AH2" s="1"/>
      <c r="AI2" s="1"/>
      <c r="AJ2" s="1"/>
      <c r="AK2" s="23"/>
    </row>
    <row r="3" spans="1:50" ht="33" customHeight="1" thickTop="1">
      <c r="A3" s="1079" t="s">
        <v>625</v>
      </c>
      <c r="B3" s="1080"/>
      <c r="C3" s="1081"/>
      <c r="D3" s="1090" t="s">
        <v>202</v>
      </c>
      <c r="E3" s="786"/>
      <c r="F3" s="786"/>
      <c r="G3" s="786"/>
      <c r="H3" s="786"/>
      <c r="I3" s="786"/>
      <c r="J3" s="786"/>
      <c r="K3" s="786"/>
      <c r="L3" s="786"/>
      <c r="M3" s="786"/>
      <c r="N3" s="786"/>
      <c r="O3" s="786"/>
      <c r="P3" s="786"/>
      <c r="Q3" s="786"/>
      <c r="R3" s="786"/>
      <c r="S3" s="786"/>
      <c r="T3" s="786"/>
      <c r="U3" s="786"/>
      <c r="V3" s="786"/>
      <c r="W3" s="786"/>
      <c r="X3" s="786"/>
      <c r="Y3" s="786"/>
      <c r="Z3" s="786"/>
      <c r="AA3" s="786"/>
      <c r="AB3" s="1090" t="s">
        <v>203</v>
      </c>
      <c r="AC3" s="786"/>
      <c r="AD3" s="786"/>
      <c r="AE3" s="786"/>
      <c r="AF3" s="786"/>
      <c r="AG3" s="786"/>
      <c r="AH3" s="786"/>
      <c r="AI3" s="786"/>
      <c r="AJ3" s="786"/>
      <c r="AK3" s="786"/>
      <c r="AL3" s="786"/>
      <c r="AM3" s="786"/>
      <c r="AN3" s="786"/>
      <c r="AO3" s="786"/>
      <c r="AP3" s="786"/>
      <c r="AQ3" s="786"/>
      <c r="AR3" s="786"/>
      <c r="AS3" s="786"/>
      <c r="AT3" s="786"/>
      <c r="AU3" s="786"/>
      <c r="AV3" s="786"/>
      <c r="AW3" s="787"/>
      <c r="AX3" s="361"/>
    </row>
    <row r="4" spans="1:50" ht="126.75" customHeight="1">
      <c r="A4" s="1082"/>
      <c r="B4" s="1083"/>
      <c r="C4" s="1084"/>
      <c r="D4" s="1075" t="s">
        <v>627</v>
      </c>
      <c r="E4" s="1069"/>
      <c r="F4" s="1087" t="s">
        <v>629</v>
      </c>
      <c r="G4" s="1069"/>
      <c r="H4" s="1068" t="s">
        <v>630</v>
      </c>
      <c r="I4" s="1069"/>
      <c r="J4" s="1068" t="s">
        <v>634</v>
      </c>
      <c r="K4" s="1069"/>
      <c r="L4" s="1068" t="s">
        <v>630</v>
      </c>
      <c r="M4" s="1069"/>
      <c r="N4" s="1068" t="s">
        <v>634</v>
      </c>
      <c r="O4" s="1069"/>
      <c r="P4" s="1068" t="s">
        <v>631</v>
      </c>
      <c r="Q4" s="1069"/>
      <c r="R4" s="1068" t="s">
        <v>631</v>
      </c>
      <c r="S4" s="1069"/>
      <c r="T4" s="1024" t="s">
        <v>632</v>
      </c>
      <c r="U4" s="1075"/>
      <c r="V4" s="983" t="s">
        <v>1144</v>
      </c>
      <c r="W4" s="1034"/>
      <c r="X4" s="983" t="s">
        <v>1145</v>
      </c>
      <c r="Y4" s="1034"/>
      <c r="Z4" s="983" t="s">
        <v>1146</v>
      </c>
      <c r="AA4" s="984"/>
      <c r="AB4" s="1074" t="s">
        <v>627</v>
      </c>
      <c r="AC4" s="1025"/>
      <c r="AD4" s="1068" t="s">
        <v>629</v>
      </c>
      <c r="AE4" s="1069"/>
      <c r="AF4" s="1068" t="s">
        <v>630</v>
      </c>
      <c r="AG4" s="1069"/>
      <c r="AH4" s="1068" t="s">
        <v>634</v>
      </c>
      <c r="AI4" s="1069"/>
      <c r="AJ4" s="1068" t="s">
        <v>630</v>
      </c>
      <c r="AK4" s="1069"/>
      <c r="AL4" s="1068" t="s">
        <v>634</v>
      </c>
      <c r="AM4" s="1069"/>
      <c r="AN4" s="1068" t="s">
        <v>194</v>
      </c>
      <c r="AO4" s="1069"/>
      <c r="AP4" s="1068" t="s">
        <v>631</v>
      </c>
      <c r="AQ4" s="1069"/>
      <c r="AR4" s="1068" t="s">
        <v>632</v>
      </c>
      <c r="AS4" s="1073"/>
      <c r="AT4" s="1007" t="s">
        <v>1164</v>
      </c>
      <c r="AU4" s="1009"/>
      <c r="AV4" s="1007" t="s">
        <v>1164</v>
      </c>
      <c r="AW4" s="1008"/>
      <c r="AX4" s="361"/>
    </row>
    <row r="5" spans="1:50" ht="21" customHeight="1">
      <c r="A5" s="1077" t="s">
        <v>621</v>
      </c>
      <c r="B5" s="1076"/>
      <c r="C5" s="1086"/>
      <c r="D5" s="1077"/>
      <c r="E5" s="1067"/>
      <c r="F5" s="1066">
        <v>20</v>
      </c>
      <c r="G5" s="1067"/>
      <c r="H5" s="1066">
        <v>20</v>
      </c>
      <c r="I5" s="1067"/>
      <c r="J5" s="1066">
        <v>20</v>
      </c>
      <c r="K5" s="1067"/>
      <c r="L5" s="1066">
        <v>13</v>
      </c>
      <c r="M5" s="1067"/>
      <c r="N5" s="1066">
        <v>13</v>
      </c>
      <c r="O5" s="1067"/>
      <c r="P5" s="1066">
        <v>20</v>
      </c>
      <c r="Q5" s="1067"/>
      <c r="R5" s="1066" t="s">
        <v>356</v>
      </c>
      <c r="S5" s="1067"/>
      <c r="T5" s="1026" t="s">
        <v>356</v>
      </c>
      <c r="U5" s="1077"/>
      <c r="V5" s="1035">
        <v>13</v>
      </c>
      <c r="W5" s="1036"/>
      <c r="X5" s="1035">
        <v>13</v>
      </c>
      <c r="Y5" s="1036"/>
      <c r="Z5" s="1035">
        <v>13</v>
      </c>
      <c r="AA5" s="1072"/>
      <c r="AB5" s="1078"/>
      <c r="AC5" s="1027"/>
      <c r="AD5" s="1066">
        <v>20</v>
      </c>
      <c r="AE5" s="1067"/>
      <c r="AF5" s="1066">
        <v>20</v>
      </c>
      <c r="AG5" s="1067"/>
      <c r="AH5" s="1066">
        <v>20</v>
      </c>
      <c r="AI5" s="1067"/>
      <c r="AJ5" s="1066">
        <v>13</v>
      </c>
      <c r="AK5" s="1067"/>
      <c r="AL5" s="1066">
        <v>13</v>
      </c>
      <c r="AM5" s="1067"/>
      <c r="AN5" s="1066" t="s">
        <v>355</v>
      </c>
      <c r="AO5" s="1067"/>
      <c r="AP5" s="1066" t="s">
        <v>356</v>
      </c>
      <c r="AQ5" s="1067"/>
      <c r="AR5" s="1066" t="s">
        <v>356</v>
      </c>
      <c r="AS5" s="1076"/>
      <c r="AT5" s="1013">
        <v>13</v>
      </c>
      <c r="AU5" s="1014"/>
      <c r="AV5" s="1013">
        <v>13</v>
      </c>
      <c r="AW5" s="1021"/>
      <c r="AX5" s="361"/>
    </row>
    <row r="6" spans="1:50" ht="21" customHeight="1">
      <c r="A6" s="1077" t="s">
        <v>822</v>
      </c>
      <c r="B6" s="1076"/>
      <c r="C6" s="1086"/>
      <c r="D6" s="1071" t="s">
        <v>207</v>
      </c>
      <c r="E6" s="1104"/>
      <c r="F6" s="1105" t="s">
        <v>208</v>
      </c>
      <c r="G6" s="1104"/>
      <c r="H6" s="1100" t="str">
        <f>'様13S'!$K$7</f>
        <v>V-05-50-S</v>
      </c>
      <c r="I6" s="1101"/>
      <c r="J6" s="1100" t="s">
        <v>330</v>
      </c>
      <c r="K6" s="1101"/>
      <c r="L6" s="1100" t="str">
        <f>'様13S'!$K$61</f>
        <v>V-06-50-S</v>
      </c>
      <c r="M6" s="1101"/>
      <c r="N6" s="1100" t="s">
        <v>331</v>
      </c>
      <c r="O6" s="1101"/>
      <c r="P6" s="1100" t="s">
        <v>332</v>
      </c>
      <c r="Q6" s="1101"/>
      <c r="R6" s="1100" t="str">
        <f>'様13S'!$K$115</f>
        <v>V-09-50-S</v>
      </c>
      <c r="S6" s="1101"/>
      <c r="T6" s="1103" t="s">
        <v>333</v>
      </c>
      <c r="U6" s="1071"/>
      <c r="V6" s="1095" t="s">
        <v>204</v>
      </c>
      <c r="W6" s="1096"/>
      <c r="X6" s="1095" t="s">
        <v>205</v>
      </c>
      <c r="Y6" s="1096"/>
      <c r="Z6" s="1095" t="s">
        <v>206</v>
      </c>
      <c r="AA6" s="1094"/>
      <c r="AB6" s="1102" t="str">
        <f>'様16S'!$K$7</f>
        <v>R-01-50-S</v>
      </c>
      <c r="AC6" s="1096"/>
      <c r="AD6" s="1099" t="str">
        <f>'様16S'!$K$62</f>
        <v>R-03-50-S</v>
      </c>
      <c r="AE6" s="1099"/>
      <c r="AF6" s="1093" t="str">
        <f>'様16S'!$K$117</f>
        <v>R-05-50-S</v>
      </c>
      <c r="AG6" s="1094"/>
      <c r="AH6" s="1100" t="s">
        <v>181</v>
      </c>
      <c r="AI6" s="1101"/>
      <c r="AJ6" s="1093" t="str">
        <f>'様16S'!$K$172</f>
        <v>R-06-50-S</v>
      </c>
      <c r="AK6" s="1094"/>
      <c r="AL6" s="1100" t="s">
        <v>185</v>
      </c>
      <c r="AM6" s="1101"/>
      <c r="AN6" s="1100" t="s">
        <v>187</v>
      </c>
      <c r="AO6" s="1101"/>
      <c r="AP6" s="1093" t="str">
        <f>'様16S'!$K$227</f>
        <v>R-09-50-S</v>
      </c>
      <c r="AQ6" s="1094"/>
      <c r="AR6" s="1099" t="s">
        <v>191</v>
      </c>
      <c r="AS6" s="1099"/>
      <c r="AT6" s="1093" t="str">
        <f>'様16S'!$K$282</f>
        <v>R-04-50-S</v>
      </c>
      <c r="AU6" s="1094"/>
      <c r="AV6" s="1091" t="s">
        <v>193</v>
      </c>
      <c r="AW6" s="1092"/>
      <c r="AX6" s="361"/>
    </row>
    <row r="7" spans="1:50" ht="21" customHeight="1">
      <c r="A7" s="751" t="s">
        <v>638</v>
      </c>
      <c r="B7" s="3" t="s">
        <v>639</v>
      </c>
      <c r="C7" s="11"/>
      <c r="D7" s="207"/>
      <c r="E7" s="208"/>
      <c r="F7" s="209"/>
      <c r="G7" s="327"/>
      <c r="H7" s="533">
        <f>IF('様13S'!$E14="","",'様13S'!$E14)</f>
      </c>
      <c r="I7" s="208"/>
      <c r="J7" s="209"/>
      <c r="K7" s="208"/>
      <c r="L7" s="210"/>
      <c r="M7" s="211"/>
      <c r="N7" s="210"/>
      <c r="O7" s="211"/>
      <c r="P7" s="209"/>
      <c r="Q7" s="208"/>
      <c r="R7" s="210"/>
      <c r="S7" s="211"/>
      <c r="T7" s="210"/>
      <c r="U7" s="326"/>
      <c r="V7" s="210"/>
      <c r="W7" s="326"/>
      <c r="X7" s="210"/>
      <c r="Y7" s="326"/>
      <c r="Z7" s="210"/>
      <c r="AA7" s="211"/>
      <c r="AB7" s="212">
        <f>IF('様16S'!$E14="","",'様16S'!$E14)</f>
      </c>
      <c r="AC7" s="338"/>
      <c r="AD7" s="206">
        <f>IF('様16S'!$E69="","",'様16S'!$E69)</f>
      </c>
      <c r="AE7" s="338"/>
      <c r="AF7" s="206">
        <f>IF('様16S'!$E124="","",'様16S'!$E124)</f>
      </c>
      <c r="AG7" s="217"/>
      <c r="AH7" s="209"/>
      <c r="AI7" s="217"/>
      <c r="AJ7" s="218"/>
      <c r="AK7" s="219"/>
      <c r="AL7" s="218"/>
      <c r="AM7" s="219"/>
      <c r="AN7" s="209"/>
      <c r="AO7" s="217"/>
      <c r="AP7" s="218"/>
      <c r="AQ7" s="219"/>
      <c r="AR7" s="218"/>
      <c r="AS7" s="337"/>
      <c r="AT7" s="218"/>
      <c r="AU7" s="219"/>
      <c r="AV7" s="218"/>
      <c r="AW7" s="220"/>
      <c r="AX7" s="361"/>
    </row>
    <row r="8" spans="1:50" ht="21" customHeight="1">
      <c r="A8" s="752"/>
      <c r="B8" s="3" t="s">
        <v>640</v>
      </c>
      <c r="C8" s="11"/>
      <c r="D8" s="212"/>
      <c r="E8" s="208"/>
      <c r="F8" s="209"/>
      <c r="G8" s="327"/>
      <c r="H8" s="209">
        <f>IF('様13S'!$E15="","",'様13S'!$E15)</f>
      </c>
      <c r="I8" s="208"/>
      <c r="J8" s="209"/>
      <c r="K8" s="208"/>
      <c r="L8" s="209">
        <f>IF('様13S'!$E69="","",'様13S'!$E69)</f>
      </c>
      <c r="M8" s="208"/>
      <c r="N8" s="209"/>
      <c r="O8" s="208"/>
      <c r="P8" s="209"/>
      <c r="Q8" s="208"/>
      <c r="R8" s="209">
        <f>IF('様13S'!$E123="","",'様13S'!$E123)</f>
      </c>
      <c r="S8" s="208"/>
      <c r="T8" s="209"/>
      <c r="U8" s="327"/>
      <c r="V8" s="209"/>
      <c r="W8" s="327"/>
      <c r="X8" s="209"/>
      <c r="Y8" s="327"/>
      <c r="Z8" s="209"/>
      <c r="AA8" s="208"/>
      <c r="AB8" s="212">
        <f>IF('様16S'!$E15="","",'様16S'!$E15)</f>
      </c>
      <c r="AC8" s="217"/>
      <c r="AD8" s="209">
        <f>IF('様16S'!$E70="","",'様16S'!$E70)</f>
      </c>
      <c r="AE8" s="217"/>
      <c r="AF8" s="209">
        <f>IF('様16S'!$E125="","",'様16S'!$E125)</f>
      </c>
      <c r="AG8" s="217"/>
      <c r="AH8" s="209"/>
      <c r="AI8" s="338"/>
      <c r="AJ8" s="209">
        <f>IF('様16S'!$E180="","",'様16S'!$E180)</f>
      </c>
      <c r="AK8" s="217"/>
      <c r="AL8" s="209"/>
      <c r="AM8" s="217"/>
      <c r="AN8" s="209"/>
      <c r="AO8" s="338"/>
      <c r="AP8" s="209">
        <f>IF('様16S'!$E235="","",'様16S'!$E235)</f>
      </c>
      <c r="AQ8" s="217"/>
      <c r="AR8" s="209"/>
      <c r="AS8" s="338"/>
      <c r="AT8" s="209">
        <f>IF('様16S'!$E290="","",'様16S'!$E290)</f>
      </c>
      <c r="AU8" s="217"/>
      <c r="AV8" s="209" t="e">
        <f>IF('様16S'!#REF!="","",'様16S'!#REF!)</f>
        <v>#REF!</v>
      </c>
      <c r="AW8" s="221"/>
      <c r="AX8" s="361"/>
    </row>
    <row r="9" spans="1:50" ht="21" customHeight="1">
      <c r="A9" s="752"/>
      <c r="B9" s="3" t="s">
        <v>641</v>
      </c>
      <c r="C9" s="11"/>
      <c r="D9" s="212"/>
      <c r="E9" s="208"/>
      <c r="F9" s="209"/>
      <c r="G9" s="327"/>
      <c r="H9" s="209">
        <f>IF('様13S'!$E16="","",'様13S'!$E16)</f>
      </c>
      <c r="I9" s="208"/>
      <c r="J9" s="209"/>
      <c r="K9" s="208"/>
      <c r="L9" s="209">
        <f>IF('様13S'!$E70="","",'様13S'!$E70)</f>
      </c>
      <c r="M9" s="208"/>
      <c r="N9" s="209"/>
      <c r="O9" s="208"/>
      <c r="P9" s="209"/>
      <c r="Q9" s="208"/>
      <c r="R9" s="209">
        <f>IF('様13S'!$E124="","",'様13S'!$E124)</f>
      </c>
      <c r="S9" s="208"/>
      <c r="T9" s="209"/>
      <c r="U9" s="327"/>
      <c r="V9" s="209"/>
      <c r="W9" s="327"/>
      <c r="X9" s="209"/>
      <c r="Y9" s="327"/>
      <c r="Z9" s="209"/>
      <c r="AA9" s="208"/>
      <c r="AB9" s="212">
        <f>IF('様16S'!$E16="","",'様16S'!$E16)</f>
      </c>
      <c r="AC9" s="217"/>
      <c r="AD9" s="209">
        <f>IF('様16S'!$E71="","",'様16S'!$E71)</f>
      </c>
      <c r="AE9" s="217"/>
      <c r="AF9" s="209">
        <f>IF('様16S'!$E126="","",'様16S'!$E126)</f>
      </c>
      <c r="AG9" s="217"/>
      <c r="AH9" s="209"/>
      <c r="AI9" s="217"/>
      <c r="AJ9" s="209">
        <f>IF('様16S'!$E181="","",'様16S'!$E181)</f>
      </c>
      <c r="AK9" s="217"/>
      <c r="AL9" s="209"/>
      <c r="AM9" s="217"/>
      <c r="AN9" s="209"/>
      <c r="AO9" s="217"/>
      <c r="AP9" s="209">
        <f>IF('様16S'!$E236="","",'様16S'!$E236)</f>
      </c>
      <c r="AQ9" s="217"/>
      <c r="AR9" s="209"/>
      <c r="AS9" s="338"/>
      <c r="AT9" s="209">
        <f>IF('様16S'!$E291="","",'様16S'!$E291)</f>
      </c>
      <c r="AU9" s="217"/>
      <c r="AV9" s="209" t="e">
        <f>IF('様16S'!#REF!="","",'様16S'!#REF!)</f>
        <v>#REF!</v>
      </c>
      <c r="AW9" s="221"/>
      <c r="AX9" s="361"/>
    </row>
    <row r="10" spans="1:50" ht="21" customHeight="1">
      <c r="A10" s="752"/>
      <c r="B10" s="3" t="s">
        <v>540</v>
      </c>
      <c r="C10" s="11"/>
      <c r="D10" s="212">
        <f>IF('様13S'!$E17="","",'様13S'!$E17)</f>
      </c>
      <c r="E10" s="208"/>
      <c r="F10" s="209">
        <f>IF('様13S'!$E71="","",'様13S'!$E71)</f>
      </c>
      <c r="G10" s="327"/>
      <c r="H10" s="214">
        <f>IF('様13S'!$E18="","",'様13S'!$E18)</f>
      </c>
      <c r="I10" s="208"/>
      <c r="J10" s="209"/>
      <c r="K10" s="208"/>
      <c r="L10" s="209">
        <f>IF('様13S'!$E72="","",'様13S'!$E72)</f>
      </c>
      <c r="M10" s="208"/>
      <c r="N10" s="209"/>
      <c r="O10" s="208"/>
      <c r="P10" s="209"/>
      <c r="Q10" s="208"/>
      <c r="R10" s="209">
        <f>IF('様13S'!$E126="","",'様13S'!$E126)</f>
      </c>
      <c r="S10" s="208"/>
      <c r="T10" s="209"/>
      <c r="U10" s="327"/>
      <c r="V10" s="209"/>
      <c r="W10" s="327"/>
      <c r="X10" s="209"/>
      <c r="Y10" s="327"/>
      <c r="Z10" s="209"/>
      <c r="AA10" s="208"/>
      <c r="AB10" s="212">
        <f>IF('様16S'!$E17="","",'様16S'!$E17)</f>
      </c>
      <c r="AC10" s="478"/>
      <c r="AD10" s="209">
        <f>IF('様16S'!$E72="","",'様16S'!$E72)</f>
      </c>
      <c r="AE10" s="478"/>
      <c r="AF10" s="209">
        <f>IF('様16S'!$E127="","",'様16S'!$E127)</f>
      </c>
      <c r="AG10" s="478"/>
      <c r="AH10" s="474"/>
      <c r="AI10" s="478"/>
      <c r="AJ10" s="209">
        <f>IF('様16S'!$E182="","",'様16S'!$E182)</f>
      </c>
      <c r="AK10" s="478"/>
      <c r="AL10" s="209"/>
      <c r="AM10" s="478"/>
      <c r="AN10" s="474"/>
      <c r="AO10" s="478"/>
      <c r="AP10" s="209">
        <f>IF('様16S'!$E237="","",'様16S'!$E237)</f>
      </c>
      <c r="AQ10" s="478"/>
      <c r="AR10" s="474"/>
      <c r="AS10" s="338"/>
      <c r="AT10" s="209">
        <f>IF('様16S'!$E292="","",'様16S'!$E292)</f>
      </c>
      <c r="AU10" s="217"/>
      <c r="AV10" s="209" t="e">
        <f>IF('様16S'!#REF!="","",'様16S'!#REF!)</f>
        <v>#REF!</v>
      </c>
      <c r="AW10" s="221"/>
      <c r="AX10" s="361"/>
    </row>
    <row r="11" spans="1:50" ht="21" customHeight="1">
      <c r="A11" s="752"/>
      <c r="B11" s="3" t="s">
        <v>539</v>
      </c>
      <c r="C11" s="11"/>
      <c r="D11" s="212"/>
      <c r="E11" s="208"/>
      <c r="F11" s="209"/>
      <c r="G11" s="327"/>
      <c r="H11" s="534"/>
      <c r="I11" s="208"/>
      <c r="J11" s="209"/>
      <c r="K11" s="208"/>
      <c r="L11" s="534"/>
      <c r="M11" s="208"/>
      <c r="N11" s="209"/>
      <c r="O11" s="208"/>
      <c r="P11" s="209"/>
      <c r="Q11" s="208"/>
      <c r="R11" s="534"/>
      <c r="S11" s="208"/>
      <c r="T11" s="209"/>
      <c r="U11" s="327"/>
      <c r="V11" s="209"/>
      <c r="W11" s="327"/>
      <c r="X11" s="209"/>
      <c r="Y11" s="327"/>
      <c r="Z11" s="209"/>
      <c r="AA11" s="208"/>
      <c r="AB11" s="212">
        <f>IF('様16S'!$E18="","",'様16S'!$E18)</f>
      </c>
      <c r="AC11" s="478"/>
      <c r="AD11" s="209">
        <f>IF('様16S'!$E73="","",'様16S'!$E73)</f>
      </c>
      <c r="AE11" s="478"/>
      <c r="AF11" s="209">
        <f>IF('様16S'!$E128="","",'様16S'!$E128)</f>
      </c>
      <c r="AG11" s="478"/>
      <c r="AH11" s="474"/>
      <c r="AI11" s="478"/>
      <c r="AJ11" s="209">
        <f>IF('様16S'!$E183="","",'様16S'!$E183)</f>
      </c>
      <c r="AK11" s="478"/>
      <c r="AL11" s="209"/>
      <c r="AM11" s="478"/>
      <c r="AN11" s="474"/>
      <c r="AO11" s="478"/>
      <c r="AP11" s="209">
        <f>IF('様16S'!$E238="","",'様16S'!$E238)</f>
      </c>
      <c r="AQ11" s="478"/>
      <c r="AR11" s="474"/>
      <c r="AS11" s="338"/>
      <c r="AT11" s="209">
        <f>IF('様16S'!$E293="","",'様16S'!$E293)</f>
      </c>
      <c r="AU11" s="217"/>
      <c r="AV11" s="209" t="e">
        <f>IF('様16S'!#REF!="","",'様16S'!#REF!)</f>
        <v>#REF!</v>
      </c>
      <c r="AW11" s="221"/>
      <c r="AX11" s="361"/>
    </row>
    <row r="12" spans="1:50" ht="21" customHeight="1">
      <c r="A12" s="752"/>
      <c r="B12" s="3" t="s">
        <v>652</v>
      </c>
      <c r="C12" s="11"/>
      <c r="D12" s="212"/>
      <c r="E12" s="208"/>
      <c r="F12" s="209"/>
      <c r="G12" s="327"/>
      <c r="H12" s="209">
        <f>IF('様13S'!$E19="","",'様13S'!$E19)</f>
      </c>
      <c r="I12" s="208"/>
      <c r="J12" s="209"/>
      <c r="K12" s="208"/>
      <c r="L12" s="209">
        <f>IF('様13S'!$E73="","",'様13S'!$E73)</f>
      </c>
      <c r="M12" s="208"/>
      <c r="N12" s="209"/>
      <c r="O12" s="208"/>
      <c r="P12" s="209"/>
      <c r="Q12" s="208"/>
      <c r="R12" s="209">
        <f>IF('様13S'!$E127="","",'様13S'!$E127)</f>
      </c>
      <c r="S12" s="208"/>
      <c r="T12" s="209"/>
      <c r="U12" s="327"/>
      <c r="V12" s="209"/>
      <c r="W12" s="327"/>
      <c r="X12" s="209"/>
      <c r="Y12" s="327"/>
      <c r="Z12" s="209"/>
      <c r="AA12" s="208"/>
      <c r="AB12" s="212">
        <f>IF('様16S'!$E19="","",'様16S'!$E19)</f>
      </c>
      <c r="AC12" s="478"/>
      <c r="AD12" s="209">
        <f>IF('様16S'!$E74="","",'様16S'!$E74)</f>
      </c>
      <c r="AE12" s="478"/>
      <c r="AF12" s="209">
        <f>IF('様16S'!$E129="","",'様16S'!$E129)</f>
      </c>
      <c r="AG12" s="478"/>
      <c r="AH12" s="474"/>
      <c r="AI12" s="478"/>
      <c r="AJ12" s="209">
        <f>IF('様16S'!$E184="","",'様16S'!$E184)</f>
      </c>
      <c r="AK12" s="478"/>
      <c r="AL12" s="209"/>
      <c r="AM12" s="478"/>
      <c r="AN12" s="474"/>
      <c r="AO12" s="478"/>
      <c r="AP12" s="209">
        <f>IF('様16S'!$E239="","",'様16S'!$E239)</f>
      </c>
      <c r="AQ12" s="478"/>
      <c r="AR12" s="474"/>
      <c r="AS12" s="338"/>
      <c r="AT12" s="209">
        <f>IF('様16S'!$E294="","",'様16S'!$E294)</f>
      </c>
      <c r="AU12" s="217"/>
      <c r="AV12" s="209">
        <f>IF('様16S'!$E8579="","",'様16S'!#REF!)</f>
      </c>
      <c r="AW12" s="221"/>
      <c r="AX12" s="361"/>
    </row>
    <row r="13" spans="1:50" ht="21" customHeight="1">
      <c r="A13" s="752"/>
      <c r="B13" s="3" t="s">
        <v>653</v>
      </c>
      <c r="C13" s="11"/>
      <c r="D13" s="212"/>
      <c r="E13" s="208"/>
      <c r="F13" s="209"/>
      <c r="G13" s="327"/>
      <c r="H13" s="209">
        <f>IF('様13S'!$E20="","",'様13S'!$E20)</f>
      </c>
      <c r="I13" s="208"/>
      <c r="J13" s="209"/>
      <c r="K13" s="208"/>
      <c r="L13" s="209">
        <f>IF('様13S'!$E74="","",'様13S'!$E74)</f>
      </c>
      <c r="M13" s="208"/>
      <c r="N13" s="209"/>
      <c r="O13" s="208"/>
      <c r="P13" s="209"/>
      <c r="Q13" s="208"/>
      <c r="R13" s="209">
        <f>IF('様13S'!$E128="","",'様13S'!$E128)</f>
      </c>
      <c r="S13" s="208"/>
      <c r="T13" s="209"/>
      <c r="U13" s="327"/>
      <c r="V13" s="209"/>
      <c r="W13" s="327"/>
      <c r="X13" s="209"/>
      <c r="Y13" s="327"/>
      <c r="Z13" s="209"/>
      <c r="AA13" s="208"/>
      <c r="AB13" s="212">
        <f>IF('様16S'!$E20="","",'様16S'!$E20)</f>
      </c>
      <c r="AC13" s="478"/>
      <c r="AD13" s="209">
        <f>IF('様16S'!$E75="","",'様16S'!$E75)</f>
      </c>
      <c r="AE13" s="478"/>
      <c r="AF13" s="209">
        <f>IF('様16S'!$E130="","",'様16S'!$E130)</f>
      </c>
      <c r="AG13" s="478"/>
      <c r="AH13" s="474"/>
      <c r="AI13" s="478"/>
      <c r="AJ13" s="209">
        <f>IF('様16S'!$E185="","",'様16S'!$E185)</f>
      </c>
      <c r="AK13" s="478"/>
      <c r="AL13" s="209"/>
      <c r="AM13" s="478"/>
      <c r="AN13" s="474"/>
      <c r="AO13" s="478"/>
      <c r="AP13" s="209">
        <f>IF('様16S'!$E240="","",'様16S'!$E240)</f>
      </c>
      <c r="AQ13" s="478"/>
      <c r="AR13" s="474"/>
      <c r="AS13" s="338"/>
      <c r="AT13" s="209">
        <f>IF('様16S'!$E295="","",'様16S'!$E295)</f>
      </c>
      <c r="AU13" s="217"/>
      <c r="AV13" s="209" t="e">
        <f>IF('様16S'!#REF!="","",'様16S'!#REF!)</f>
        <v>#REF!</v>
      </c>
      <c r="AW13" s="221"/>
      <c r="AX13" s="361"/>
    </row>
    <row r="14" spans="1:50" ht="21" customHeight="1">
      <c r="A14" s="752"/>
      <c r="B14" s="3" t="s">
        <v>645</v>
      </c>
      <c r="C14" s="11"/>
      <c r="D14" s="212"/>
      <c r="E14" s="208"/>
      <c r="F14" s="209"/>
      <c r="G14" s="327"/>
      <c r="H14" s="209">
        <f>IF('様13S'!$E21="","",'様13S'!$E21)</f>
      </c>
      <c r="I14" s="208"/>
      <c r="J14" s="209"/>
      <c r="K14" s="208"/>
      <c r="L14" s="209">
        <f>IF('様13S'!$E75="","",'様13S'!$E75)</f>
      </c>
      <c r="M14" s="208"/>
      <c r="N14" s="209"/>
      <c r="O14" s="208"/>
      <c r="P14" s="209"/>
      <c r="Q14" s="208"/>
      <c r="R14" s="209">
        <f>IF('様13S'!$E129="","",'様13S'!$E129)</f>
      </c>
      <c r="S14" s="208"/>
      <c r="T14" s="209"/>
      <c r="U14" s="327"/>
      <c r="V14" s="209"/>
      <c r="W14" s="327"/>
      <c r="X14" s="209"/>
      <c r="Y14" s="327"/>
      <c r="Z14" s="209"/>
      <c r="AA14" s="208"/>
      <c r="AB14" s="212">
        <f>IF('様16S'!$K13="","",'様16S'!$K13)</f>
      </c>
      <c r="AC14" s="479"/>
      <c r="AD14" s="209">
        <f>IF('様16S'!$K68="","",'様16S'!$K68)</f>
      </c>
      <c r="AE14" s="478"/>
      <c r="AF14" s="209">
        <f>IF('様16S'!$K123="","",'様16S'!$K123)</f>
      </c>
      <c r="AG14" s="478"/>
      <c r="AH14" s="474"/>
      <c r="AI14" s="478"/>
      <c r="AJ14" s="209">
        <f>IF('様16S'!$K178="","",'様16S'!$K178)</f>
      </c>
      <c r="AK14" s="478"/>
      <c r="AL14" s="209"/>
      <c r="AM14" s="478"/>
      <c r="AN14" s="474"/>
      <c r="AO14" s="478"/>
      <c r="AP14" s="209">
        <f>IF('様16S'!$K233="","",'様16S'!$K233)</f>
      </c>
      <c r="AQ14" s="478"/>
      <c r="AR14" s="474"/>
      <c r="AS14" s="338"/>
      <c r="AT14" s="209">
        <f>IF('様16S'!$K288="","",'様16S'!$K288)</f>
      </c>
      <c r="AU14" s="217"/>
      <c r="AV14" s="209" t="e">
        <f>IF('様16S'!#REF!="","",'様16S'!#REF!)</f>
        <v>#REF!</v>
      </c>
      <c r="AW14" s="221"/>
      <c r="AX14" s="361"/>
    </row>
    <row r="15" spans="1:50" ht="21" customHeight="1">
      <c r="A15" s="753"/>
      <c r="B15" s="4" t="s">
        <v>643</v>
      </c>
      <c r="C15" s="12"/>
      <c r="D15" s="10"/>
      <c r="E15" s="8"/>
      <c r="F15" s="7"/>
      <c r="G15" s="8"/>
      <c r="H15" s="7"/>
      <c r="I15" s="8"/>
      <c r="J15" s="7"/>
      <c r="K15" s="8"/>
      <c r="L15" s="7"/>
      <c r="M15" s="8"/>
      <c r="N15" s="7"/>
      <c r="O15" s="8"/>
      <c r="P15" s="7"/>
      <c r="Q15" s="8"/>
      <c r="R15" s="7"/>
      <c r="S15" s="8"/>
      <c r="T15" s="7"/>
      <c r="U15" s="328"/>
      <c r="V15" s="7"/>
      <c r="W15" s="328"/>
      <c r="X15" s="7"/>
      <c r="Y15" s="328"/>
      <c r="Z15" s="7"/>
      <c r="AA15" s="8"/>
      <c r="AB15" s="480">
        <f>IF('様16S'!$K16="","",'様16S'!$K16)</f>
      </c>
      <c r="AC15" s="535"/>
      <c r="AD15" s="482">
        <f>IF('様16S'!$K71="","",'様16S'!$K71)</f>
      </c>
      <c r="AE15" s="481"/>
      <c r="AF15" s="482">
        <f>IF('様16S'!$K126="","",'様16S'!$K126)</f>
      </c>
      <c r="AG15" s="481"/>
      <c r="AH15" s="482"/>
      <c r="AI15" s="481"/>
      <c r="AJ15" s="482">
        <f>IF('様16S'!$K181="","",'様16S'!$K181)</f>
      </c>
      <c r="AK15" s="481"/>
      <c r="AL15" s="305"/>
      <c r="AM15" s="481"/>
      <c r="AN15" s="482"/>
      <c r="AO15" s="481"/>
      <c r="AP15" s="482">
        <f>IF('様16S'!$K236="","",'様16S'!$K236)</f>
      </c>
      <c r="AQ15" s="481"/>
      <c r="AR15" s="482"/>
      <c r="AS15" s="222"/>
      <c r="AT15" s="482">
        <f>IF('様16S'!$K291="","",'様16S'!$K291)</f>
      </c>
      <c r="AU15" s="222"/>
      <c r="AV15" s="305" t="e">
        <f>IF('様16S'!#REF!="","",'様16S'!#REF!)</f>
        <v>#REF!</v>
      </c>
      <c r="AW15" s="223"/>
      <c r="AX15" s="361"/>
    </row>
    <row r="16" spans="1:50" ht="27" customHeight="1">
      <c r="A16" s="751" t="s">
        <v>622</v>
      </c>
      <c r="B16" s="43">
        <v>53</v>
      </c>
      <c r="C16" s="40" t="s">
        <v>195</v>
      </c>
      <c r="D16" s="363">
        <f>IF('様13S'!$M25="","",'様13S'!$M25)</f>
      </c>
      <c r="E16" s="233">
        <f>IF(D16="","",IF(D16=D17,"○","×"))</f>
      </c>
      <c r="F16" s="1002"/>
      <c r="G16" s="1004"/>
      <c r="H16" s="1002"/>
      <c r="I16" s="1004"/>
      <c r="J16" s="1002"/>
      <c r="K16" s="1004"/>
      <c r="L16" s="1002"/>
      <c r="M16" s="1004"/>
      <c r="N16" s="1002"/>
      <c r="O16" s="1004"/>
      <c r="P16" s="1002"/>
      <c r="Q16" s="1004"/>
      <c r="R16" s="1002"/>
      <c r="S16" s="1004"/>
      <c r="T16" s="1002"/>
      <c r="U16" s="1000"/>
      <c r="V16" s="1002"/>
      <c r="W16" s="1000"/>
      <c r="X16" s="1002"/>
      <c r="Y16" s="1000"/>
      <c r="Z16" s="1002"/>
      <c r="AA16" s="1004"/>
      <c r="AB16" s="336">
        <f>IF('様16S'!$M22="","",'様16S'!$M22)</f>
      </c>
      <c r="AC16" s="233">
        <f>IF(AB16="","",IF(AB16=AB17,"○","×"))</f>
      </c>
      <c r="AD16" s="1002"/>
      <c r="AE16" s="1004"/>
      <c r="AF16" s="1002"/>
      <c r="AG16" s="1004"/>
      <c r="AH16" s="1002"/>
      <c r="AI16" s="1004"/>
      <c r="AJ16" s="1002"/>
      <c r="AK16" s="1004"/>
      <c r="AL16" s="1002"/>
      <c r="AM16" s="1004"/>
      <c r="AN16" s="1002"/>
      <c r="AO16" s="1004"/>
      <c r="AP16" s="1002"/>
      <c r="AQ16" s="1004"/>
      <c r="AR16" s="1002"/>
      <c r="AS16" s="1000"/>
      <c r="AT16" s="985"/>
      <c r="AU16" s="1011"/>
      <c r="AV16" s="985"/>
      <c r="AW16" s="987"/>
      <c r="AX16" s="361"/>
    </row>
    <row r="17" spans="1:50" ht="12" customHeight="1">
      <c r="A17" s="752"/>
      <c r="B17" s="29"/>
      <c r="C17" s="251"/>
      <c r="D17" s="312">
        <v>100</v>
      </c>
      <c r="E17" s="313"/>
      <c r="F17" s="1003"/>
      <c r="G17" s="1005"/>
      <c r="H17" s="1003"/>
      <c r="I17" s="1005"/>
      <c r="J17" s="1003"/>
      <c r="K17" s="1005"/>
      <c r="L17" s="1003"/>
      <c r="M17" s="1005"/>
      <c r="N17" s="1003"/>
      <c r="O17" s="1005"/>
      <c r="P17" s="1003"/>
      <c r="Q17" s="1005"/>
      <c r="R17" s="1003"/>
      <c r="S17" s="1005"/>
      <c r="T17" s="1003"/>
      <c r="U17" s="1001"/>
      <c r="V17" s="1003"/>
      <c r="W17" s="1001"/>
      <c r="X17" s="1003"/>
      <c r="Y17" s="1001"/>
      <c r="Z17" s="1003"/>
      <c r="AA17" s="1005"/>
      <c r="AB17" s="311">
        <v>100</v>
      </c>
      <c r="AC17" s="314"/>
      <c r="AD17" s="1003"/>
      <c r="AE17" s="1005"/>
      <c r="AF17" s="1003"/>
      <c r="AG17" s="1005"/>
      <c r="AH17" s="1003"/>
      <c r="AI17" s="1005"/>
      <c r="AJ17" s="1003"/>
      <c r="AK17" s="1005"/>
      <c r="AL17" s="1003"/>
      <c r="AM17" s="1005"/>
      <c r="AN17" s="1003"/>
      <c r="AO17" s="1005"/>
      <c r="AP17" s="1003"/>
      <c r="AQ17" s="1005"/>
      <c r="AR17" s="1003"/>
      <c r="AS17" s="1001"/>
      <c r="AT17" s="1003"/>
      <c r="AU17" s="1005"/>
      <c r="AV17" s="1003"/>
      <c r="AW17" s="988"/>
      <c r="AX17" s="361"/>
    </row>
    <row r="18" spans="1:50" ht="27" customHeight="1">
      <c r="A18" s="752"/>
      <c r="B18" s="43">
        <v>37.5</v>
      </c>
      <c r="C18" s="40" t="s">
        <v>195</v>
      </c>
      <c r="D18" s="363">
        <f>IF('様13S'!$M26="","",'様13S'!$M26)</f>
      </c>
      <c r="E18" s="156">
        <f>IF(D18="","",IF(AND(95&lt;=D18,D18&lt;=100),"○","×"))</f>
      </c>
      <c r="F18" s="1002"/>
      <c r="G18" s="1004"/>
      <c r="H18" s="1002"/>
      <c r="I18" s="1004"/>
      <c r="J18" s="1002"/>
      <c r="K18" s="1004"/>
      <c r="L18" s="1002"/>
      <c r="M18" s="1004"/>
      <c r="N18" s="1002"/>
      <c r="O18" s="1004"/>
      <c r="P18" s="1002"/>
      <c r="Q18" s="1004"/>
      <c r="R18" s="1002"/>
      <c r="S18" s="1004"/>
      <c r="T18" s="1002"/>
      <c r="U18" s="1000"/>
      <c r="V18" s="1002"/>
      <c r="W18" s="1000"/>
      <c r="X18" s="1002"/>
      <c r="Y18" s="1000"/>
      <c r="Z18" s="1002"/>
      <c r="AA18" s="1004"/>
      <c r="AB18" s="364">
        <f>IF('様16S'!$M23="","",'様16S'!$M23)</f>
      </c>
      <c r="AC18" s="156">
        <f>IF(AB18="","",IF(AND(95&lt;=AB18,AB18&lt;=100),"○","×"))</f>
      </c>
      <c r="AD18" s="1002"/>
      <c r="AE18" s="1004"/>
      <c r="AF18" s="1002"/>
      <c r="AG18" s="1004"/>
      <c r="AH18" s="1002"/>
      <c r="AI18" s="1004"/>
      <c r="AJ18" s="1002"/>
      <c r="AK18" s="1004"/>
      <c r="AL18" s="1002"/>
      <c r="AM18" s="1004"/>
      <c r="AN18" s="1002"/>
      <c r="AO18" s="1004"/>
      <c r="AP18" s="1002"/>
      <c r="AQ18" s="1004"/>
      <c r="AR18" s="1002"/>
      <c r="AS18" s="1000"/>
      <c r="AT18" s="1002"/>
      <c r="AU18" s="1004"/>
      <c r="AV18" s="1002"/>
      <c r="AW18" s="1010"/>
      <c r="AX18" s="361"/>
    </row>
    <row r="19" spans="1:50" ht="12" customHeight="1">
      <c r="A19" s="752"/>
      <c r="B19" s="29"/>
      <c r="C19" s="251"/>
      <c r="D19" s="198" t="s">
        <v>357</v>
      </c>
      <c r="E19" s="313"/>
      <c r="F19" s="1003"/>
      <c r="G19" s="1005"/>
      <c r="H19" s="1003"/>
      <c r="I19" s="1005"/>
      <c r="J19" s="1003"/>
      <c r="K19" s="1005"/>
      <c r="L19" s="1003"/>
      <c r="M19" s="1005"/>
      <c r="N19" s="1003"/>
      <c r="O19" s="1005"/>
      <c r="P19" s="1003"/>
      <c r="Q19" s="1005"/>
      <c r="R19" s="1003"/>
      <c r="S19" s="1005"/>
      <c r="T19" s="1003"/>
      <c r="U19" s="1001"/>
      <c r="V19" s="1003"/>
      <c r="W19" s="1001"/>
      <c r="X19" s="1003"/>
      <c r="Y19" s="1001"/>
      <c r="Z19" s="1003"/>
      <c r="AA19" s="1005"/>
      <c r="AB19" s="311" t="s">
        <v>357</v>
      </c>
      <c r="AC19" s="314"/>
      <c r="AD19" s="1003"/>
      <c r="AE19" s="1005"/>
      <c r="AF19" s="1003"/>
      <c r="AG19" s="1005"/>
      <c r="AH19" s="1003"/>
      <c r="AI19" s="1005"/>
      <c r="AJ19" s="1003"/>
      <c r="AK19" s="1005"/>
      <c r="AL19" s="1003"/>
      <c r="AM19" s="1005"/>
      <c r="AN19" s="1003"/>
      <c r="AO19" s="1005"/>
      <c r="AP19" s="1003"/>
      <c r="AQ19" s="1005"/>
      <c r="AR19" s="1003"/>
      <c r="AS19" s="1001"/>
      <c r="AT19" s="1003"/>
      <c r="AU19" s="1005"/>
      <c r="AV19" s="1003"/>
      <c r="AW19" s="988"/>
      <c r="AX19" s="361"/>
    </row>
    <row r="20" spans="1:50" s="5" customFormat="1" ht="23.25" customHeight="1">
      <c r="A20" s="752"/>
      <c r="B20" s="43">
        <v>26.5</v>
      </c>
      <c r="C20" s="40" t="s">
        <v>195</v>
      </c>
      <c r="D20" s="1097">
        <f>IF('様13S'!$M27="","",'様13S'!$M27)</f>
      </c>
      <c r="E20" s="1058"/>
      <c r="F20" s="304">
        <f>IF('様13S'!$M81="","",'様13S'!$M81)</f>
      </c>
      <c r="G20" s="233">
        <f>IF(F20="","",IF(F20=F21,"○","×"))</f>
      </c>
      <c r="H20" s="304">
        <f>IF('様13S'!$M135="","",'様13S'!$M135)</f>
      </c>
      <c r="I20" s="233">
        <f>IF(H20="","",IF(H20=H21,"○","×"))</f>
      </c>
      <c r="J20" s="304"/>
      <c r="K20" s="233">
        <f>IF(J20="","",IF(J20=J21,"○","×"))</f>
      </c>
      <c r="L20" s="1002"/>
      <c r="M20" s="1004"/>
      <c r="N20" s="1002"/>
      <c r="O20" s="1004"/>
      <c r="P20" s="304"/>
      <c r="Q20" s="233">
        <f>IF(P20="","",IF(P20=P21,"○","×"))</f>
      </c>
      <c r="R20" s="1002"/>
      <c r="S20" s="1004"/>
      <c r="T20" s="1002"/>
      <c r="U20" s="1000"/>
      <c r="V20" s="1002"/>
      <c r="W20" s="1000"/>
      <c r="X20" s="1002"/>
      <c r="Y20" s="1000"/>
      <c r="Z20" s="1002"/>
      <c r="AA20" s="1004"/>
      <c r="AB20" s="1040">
        <f>IF('様16S'!$M24="","",'様16S'!$M24)</f>
      </c>
      <c r="AC20" s="1031"/>
      <c r="AD20" s="304">
        <f>IF('様16S'!$M79="","",'様16S'!$M79)</f>
      </c>
      <c r="AE20" s="233">
        <f>IF(AD20="","",IF(AD20=AD21,"○","×"))</f>
      </c>
      <c r="AF20" s="304">
        <f>IF('様16S'!$M134="","",'様16S'!$M134)</f>
      </c>
      <c r="AG20" s="233">
        <f>IF(AF20="","",IF(AF20=AF21,"○","×"))</f>
      </c>
      <c r="AH20" s="304"/>
      <c r="AI20" s="233">
        <f>IF(AH20="","",IF(AH20=AH21,"○","×"))</f>
      </c>
      <c r="AJ20" s="1002"/>
      <c r="AK20" s="1004"/>
      <c r="AL20" s="214"/>
      <c r="AM20" s="156">
        <f>IF(AL20="","",IF(AL20=AL21,"○","×"))</f>
      </c>
      <c r="AN20" s="214"/>
      <c r="AO20" s="156">
        <f>IF(AN20="","",IF(AN20=AN21,"○","×"))</f>
      </c>
      <c r="AP20" s="1002"/>
      <c r="AQ20" s="1004"/>
      <c r="AR20" s="1002"/>
      <c r="AS20" s="1000"/>
      <c r="AT20" s="1002"/>
      <c r="AU20" s="1004"/>
      <c r="AV20" s="1002"/>
      <c r="AW20" s="1010"/>
      <c r="AX20" s="361"/>
    </row>
    <row r="21" spans="1:50" s="202" customFormat="1" ht="12" customHeight="1">
      <c r="A21" s="752"/>
      <c r="B21" s="201"/>
      <c r="C21" s="30"/>
      <c r="D21" s="1098"/>
      <c r="E21" s="1005"/>
      <c r="F21" s="198">
        <v>100</v>
      </c>
      <c r="G21" s="20"/>
      <c r="H21" s="198">
        <v>100</v>
      </c>
      <c r="I21" s="20"/>
      <c r="J21" s="198">
        <v>100</v>
      </c>
      <c r="K21" s="20"/>
      <c r="L21" s="1003"/>
      <c r="M21" s="1005"/>
      <c r="N21" s="1003"/>
      <c r="O21" s="1005"/>
      <c r="P21" s="198">
        <v>100</v>
      </c>
      <c r="Q21" s="20"/>
      <c r="R21" s="1003"/>
      <c r="S21" s="1005"/>
      <c r="T21" s="1003"/>
      <c r="U21" s="1001"/>
      <c r="V21" s="1003"/>
      <c r="W21" s="1001"/>
      <c r="X21" s="1003"/>
      <c r="Y21" s="1001"/>
      <c r="Z21" s="1003"/>
      <c r="AA21" s="1005"/>
      <c r="AB21" s="1041"/>
      <c r="AC21" s="1032"/>
      <c r="AD21" s="198">
        <v>100</v>
      </c>
      <c r="AE21" s="20"/>
      <c r="AF21" s="198">
        <v>100</v>
      </c>
      <c r="AG21" s="20"/>
      <c r="AH21" s="198">
        <v>100</v>
      </c>
      <c r="AI21" s="20"/>
      <c r="AJ21" s="1003"/>
      <c r="AK21" s="1005"/>
      <c r="AL21" s="198">
        <v>100</v>
      </c>
      <c r="AM21" s="20"/>
      <c r="AN21" s="198">
        <v>100</v>
      </c>
      <c r="AO21" s="20"/>
      <c r="AP21" s="1003"/>
      <c r="AQ21" s="1005"/>
      <c r="AR21" s="1003"/>
      <c r="AS21" s="1001"/>
      <c r="AT21" s="1003"/>
      <c r="AU21" s="1005"/>
      <c r="AV21" s="1003"/>
      <c r="AW21" s="988"/>
      <c r="AX21" s="362"/>
    </row>
    <row r="22" spans="1:50" s="5" customFormat="1" ht="23.25" customHeight="1">
      <c r="A22" s="752"/>
      <c r="B22" s="68">
        <v>19</v>
      </c>
      <c r="C22" s="18" t="s">
        <v>195</v>
      </c>
      <c r="D22" s="214">
        <f>IF('様13S'!$M28="","",'様13S'!$M28)</f>
      </c>
      <c r="E22" s="156">
        <f>IF(D22="","",IF(AND(50&lt;=D22,D22&lt;=100),"○","×"))</f>
      </c>
      <c r="F22" s="214"/>
      <c r="G22" s="156">
        <f>IF(F22="","",IF(AND(95&lt;=F22,F22&lt;=100),"○","×"))</f>
      </c>
      <c r="H22" s="304">
        <f>IF('様13S'!$M136="","",'様13S'!$M136)</f>
      </c>
      <c r="I22" s="156">
        <f>IF(H22="","",IF(AND(95&lt;=H22,H22&lt;=100),"○","×"))</f>
      </c>
      <c r="J22" s="344"/>
      <c r="K22" s="156">
        <f>IF(J22="","",IF(AND(95&lt;=J22,J22&lt;=100),"○","×"))</f>
      </c>
      <c r="L22" s="214">
        <f>IF('様13S'!$M82="","",'様13S'!$M82)</f>
      </c>
      <c r="M22" s="156">
        <f>IF(L22="","",IF(L22=L23,"○","×"))</f>
      </c>
      <c r="N22" s="214"/>
      <c r="O22" s="156">
        <f>IF(N22="","",IF(N22=N23,"○","×"))</f>
      </c>
      <c r="P22" s="214"/>
      <c r="Q22" s="156">
        <f>IF(P22="","",IF(AND(95&lt;=P22,P22&lt;=100),"○","×"))</f>
      </c>
      <c r="R22" s="214">
        <f>IF('様13S'!$M136="","",'様13S'!$M136)</f>
      </c>
      <c r="S22" s="156">
        <f>IF(R22="","",IF(R22=R23,"○","×"))</f>
      </c>
      <c r="T22" s="214"/>
      <c r="U22" s="225">
        <f>IF(T22="","",IF(T22=T23,"○","×"))</f>
      </c>
      <c r="V22" s="214"/>
      <c r="W22" s="225">
        <f>IF(V22="","",IF(V22=V23,"○","×"))</f>
      </c>
      <c r="X22" s="214"/>
      <c r="Y22" s="225">
        <f>IF(X22="","",IF(X22=X23,"○","×"))</f>
      </c>
      <c r="Z22" s="214"/>
      <c r="AA22" s="156">
        <f>IF(Z22="","",IF(Z22=Z23,"○","×"))</f>
      </c>
      <c r="AB22" s="213">
        <f>IF('様16S'!$M25="","",'様16S'!$M25)</f>
      </c>
      <c r="AC22" s="225">
        <f>IF(AB22="","",IF(AND(95&lt;=AB22,AB22&lt;=100),"○","×"))</f>
      </c>
      <c r="AD22" s="214">
        <f>IF('様16S'!$M80="","",'様16S'!$M80)</f>
      </c>
      <c r="AE22" s="156">
        <f>IF(AD22="","",IF(AND(95&lt;=AD22,AD22&lt;=100),"○","×"))</f>
      </c>
      <c r="AF22" s="214">
        <f>IF('様16S'!$M135="","",'様16S'!$M135)</f>
      </c>
      <c r="AG22" s="156">
        <f>IF(AF22="","",IF(AND(95&lt;=AF22,AF22&lt;=100),"○","×"))</f>
      </c>
      <c r="AH22" s="214"/>
      <c r="AI22" s="156">
        <f>IF(AH22="","",IF(AND(95&lt;=AH22,AH22&lt;=100),"○","×"))</f>
      </c>
      <c r="AJ22" s="214">
        <f>IF('様16S'!$M190="","",'様16S'!$M190)</f>
      </c>
      <c r="AK22" s="156">
        <f>IF(AJ22="","",IF(AJ22=AJ23,"○","×"))</f>
      </c>
      <c r="AL22" s="214"/>
      <c r="AM22" s="156">
        <f>IF(AL22="","",IF(AL22=AL23,"○","×"))</f>
      </c>
      <c r="AN22" s="214"/>
      <c r="AO22" s="156">
        <f>IF(AN22="","",IF(AND(95&lt;=AN22,AN22&lt;=100),"○","×"))</f>
      </c>
      <c r="AP22" s="214">
        <f>IF('様16S'!$M245="","",'様16S'!$M245)</f>
      </c>
      <c r="AQ22" s="156">
        <f>IF(AP22="","",IF(AP22=AP23,"○","×"))</f>
      </c>
      <c r="AR22" s="214"/>
      <c r="AS22" s="225">
        <f>IF(AR22="","",IF(AR22=AR23,"○","×"))</f>
      </c>
      <c r="AT22" s="214">
        <f>IF('様16S'!$M300="","",'様16S'!$M300)</f>
      </c>
      <c r="AU22" s="156">
        <f>IF(AT22="","",IF(AT22=AT23,"○","×"))</f>
      </c>
      <c r="AV22" s="214">
        <f>IF('様16S'!$M8624="","",'様16S'!#REF!)</f>
      </c>
      <c r="AW22" s="216">
        <f>IF(AV22="","",IF(AV22=AV23,"○","×"))</f>
      </c>
      <c r="AX22" s="361"/>
    </row>
    <row r="23" spans="1:50" s="202" customFormat="1" ht="12" customHeight="1">
      <c r="A23" s="752"/>
      <c r="B23" s="201"/>
      <c r="C23" s="30"/>
      <c r="D23" s="198" t="s">
        <v>358</v>
      </c>
      <c r="E23" s="20"/>
      <c r="F23" s="198" t="s">
        <v>357</v>
      </c>
      <c r="G23" s="20"/>
      <c r="H23" s="198" t="s">
        <v>357</v>
      </c>
      <c r="I23" s="20"/>
      <c r="J23" s="198" t="s">
        <v>357</v>
      </c>
      <c r="K23" s="20"/>
      <c r="L23" s="198">
        <v>100</v>
      </c>
      <c r="M23" s="20"/>
      <c r="N23" s="198">
        <v>100</v>
      </c>
      <c r="O23" s="20"/>
      <c r="P23" s="198" t="s">
        <v>357</v>
      </c>
      <c r="Q23" s="20"/>
      <c r="R23" s="198">
        <v>100</v>
      </c>
      <c r="S23" s="20"/>
      <c r="T23" s="198">
        <v>100</v>
      </c>
      <c r="U23" s="33"/>
      <c r="V23" s="198">
        <v>100</v>
      </c>
      <c r="W23" s="33"/>
      <c r="X23" s="198">
        <v>100</v>
      </c>
      <c r="Y23" s="33"/>
      <c r="Z23" s="198">
        <v>100</v>
      </c>
      <c r="AA23" s="20"/>
      <c r="AB23" s="311" t="s">
        <v>358</v>
      </c>
      <c r="AC23" s="20"/>
      <c r="AD23" s="198" t="s">
        <v>357</v>
      </c>
      <c r="AE23" s="20"/>
      <c r="AF23" s="198" t="s">
        <v>357</v>
      </c>
      <c r="AG23" s="20"/>
      <c r="AH23" s="198" t="s">
        <v>357</v>
      </c>
      <c r="AI23" s="20"/>
      <c r="AJ23" s="198">
        <v>100</v>
      </c>
      <c r="AK23" s="20"/>
      <c r="AL23" s="198">
        <v>100</v>
      </c>
      <c r="AM23" s="20"/>
      <c r="AN23" s="198" t="s">
        <v>357</v>
      </c>
      <c r="AO23" s="20"/>
      <c r="AP23" s="198">
        <v>100</v>
      </c>
      <c r="AQ23" s="20"/>
      <c r="AR23" s="198">
        <v>100</v>
      </c>
      <c r="AS23" s="33"/>
      <c r="AT23" s="198">
        <v>100</v>
      </c>
      <c r="AU23" s="20"/>
      <c r="AV23" s="198">
        <v>100</v>
      </c>
      <c r="AW23" s="31"/>
      <c r="AX23" s="362"/>
    </row>
    <row r="24" spans="1:50" s="5" customFormat="1" ht="23.25" customHeight="1">
      <c r="A24" s="752"/>
      <c r="B24" s="68">
        <v>13.2</v>
      </c>
      <c r="C24" s="18" t="s">
        <v>195</v>
      </c>
      <c r="D24" s="214">
        <f>IF('様13S'!$M29="","",'様13S'!$M29)</f>
      </c>
      <c r="E24" s="156"/>
      <c r="F24" s="214"/>
      <c r="G24" s="156">
        <f>IF(F24="","",IF(AND(70&lt;=F24,F24&lt;=90),"○","×"))</f>
      </c>
      <c r="H24" s="304">
        <f>IF('様13S'!$M137="","",'様13S'!$M137)</f>
      </c>
      <c r="I24" s="156">
        <f>IF(H24="","",IF(AND(75&lt;=H24,H24&lt;=90),"○","×"))</f>
      </c>
      <c r="J24" s="214"/>
      <c r="K24" s="156">
        <f>IF(J24="","",IF(AND(75&lt;=J24,J24&lt;=90),"○","×"))</f>
      </c>
      <c r="L24" s="214">
        <f>IF('様13S'!$M83="","",'様13S'!$M83)</f>
      </c>
      <c r="M24" s="156">
        <f>IF(L24="","",IF(AND(95&lt;=L24,L24&lt;=100),"○","×"))</f>
      </c>
      <c r="N24" s="214"/>
      <c r="O24" s="156">
        <f>IF(N24="","",IF(AND(95&lt;=N24,N24&lt;=100),"○","×"))</f>
      </c>
      <c r="P24" s="214"/>
      <c r="Q24" s="156">
        <f>IF(P24="","",IF(AND(75&lt;=P24,P24&lt;=90),"○","×"))</f>
      </c>
      <c r="R24" s="214">
        <f>IF('様13S'!$M137="","",'様13S'!$M137)</f>
      </c>
      <c r="S24" s="156">
        <f>IF(R24="","",IF(AND(95&lt;=R24,R24&lt;=100),"○","×"))</f>
      </c>
      <c r="T24" s="214"/>
      <c r="U24" s="225">
        <f>IF(T24="","",IF(AND(95&lt;=T24,T24&lt;=100),"○","×"))</f>
      </c>
      <c r="V24" s="214"/>
      <c r="W24" s="225">
        <f>IF(V24="","",IF(AND(95&lt;=V24,V24&lt;=100),"○","×"))</f>
      </c>
      <c r="X24" s="214"/>
      <c r="Y24" s="225">
        <f>IF(X24="","",IF(AND(95&lt;=X24,X24&lt;=100),"○","×"))</f>
      </c>
      <c r="Z24" s="214"/>
      <c r="AA24" s="156">
        <f>IF(Z24="","",IF(AND(95&lt;=Z24,Z24&lt;=100),"○","×"))</f>
      </c>
      <c r="AB24" s="213">
        <f>IF('様16S'!$M26="","",'様16S'!$M26)</f>
      </c>
      <c r="AC24" s="225"/>
      <c r="AD24" s="214">
        <f>IF('様16S'!$M81="","",'様16S'!$M81)</f>
      </c>
      <c r="AE24" s="225">
        <f>IF(AD24="","",IF(AND(70&lt;=AD24,AD24&lt;=90),"○","×"))</f>
      </c>
      <c r="AF24" s="214">
        <f>IF('様16S'!$M136="","",'様16S'!$M136)</f>
      </c>
      <c r="AG24" s="156">
        <f>IF(AF24="","",IF(AND(75&lt;=AF24,AF24&lt;=90),"○","×"))</f>
      </c>
      <c r="AH24" s="214"/>
      <c r="AI24" s="156">
        <f>IF(AH24="","",IF(AND(75&lt;=AH24,AH24&lt;=90),"○","×"))</f>
      </c>
      <c r="AJ24" s="214">
        <f>IF('様16S'!$M191="","",'様16S'!$M191)</f>
      </c>
      <c r="AK24" s="156">
        <f>IF(AJ24="","",IF(AND(95&lt;=AJ24,AJ24&lt;=100),"○","×"))</f>
      </c>
      <c r="AL24" s="214"/>
      <c r="AM24" s="156">
        <f>IF(AL24="","",IF(AND(95&lt;=AL24,AL24&lt;=100),"○","×"))</f>
      </c>
      <c r="AN24" s="214"/>
      <c r="AO24" s="156">
        <f>IF(AN24="","",IF(AND(75&lt;=AN24,AN24&lt;=90),"○","×"))</f>
      </c>
      <c r="AP24" s="214">
        <f>IF('様16S'!$M246="","",'様16S'!$M246)</f>
      </c>
      <c r="AQ24" s="156">
        <f>IF(AP24="","",IF(AND(95&lt;=AP24,AP24&lt;=100),"○","×"))</f>
      </c>
      <c r="AR24" s="214"/>
      <c r="AS24" s="225">
        <f>IF(AR24="","",IF(AND(95&lt;=AR24,AR24&lt;=100),"○","×"))</f>
      </c>
      <c r="AT24" s="214">
        <f>IF('様16S'!$M301="","",'様16S'!$M301)</f>
      </c>
      <c r="AU24" s="156">
        <f>IF(AT24="","",IF(AND(95&lt;=AT24,AT24&lt;=100),"○","×"))</f>
      </c>
      <c r="AV24" s="214" t="e">
        <f>IF('様16S'!#REF!="","",'様16S'!#REF!)</f>
        <v>#REF!</v>
      </c>
      <c r="AW24" s="216" t="e">
        <f>IF(AV24="","",IF(AND(95&lt;=AV24,AV24&lt;=100),"○","×"))</f>
        <v>#REF!</v>
      </c>
      <c r="AX24" s="361"/>
    </row>
    <row r="25" spans="1:50" s="202" customFormat="1" ht="12" customHeight="1">
      <c r="A25" s="752"/>
      <c r="B25" s="201"/>
      <c r="C25" s="30"/>
      <c r="D25" s="198"/>
      <c r="E25" s="20"/>
      <c r="F25" s="198" t="s">
        <v>359</v>
      </c>
      <c r="G25" s="20"/>
      <c r="H25" s="198" t="s">
        <v>360</v>
      </c>
      <c r="I25" s="20"/>
      <c r="J25" s="198" t="s">
        <v>360</v>
      </c>
      <c r="K25" s="20"/>
      <c r="L25" s="198" t="s">
        <v>357</v>
      </c>
      <c r="M25" s="20"/>
      <c r="N25" s="198" t="s">
        <v>357</v>
      </c>
      <c r="O25" s="20"/>
      <c r="P25" s="198" t="s">
        <v>360</v>
      </c>
      <c r="Q25" s="20"/>
      <c r="R25" s="198" t="s">
        <v>357</v>
      </c>
      <c r="S25" s="20"/>
      <c r="T25" s="198" t="s">
        <v>357</v>
      </c>
      <c r="U25" s="33"/>
      <c r="V25" s="198" t="s">
        <v>357</v>
      </c>
      <c r="W25" s="33"/>
      <c r="X25" s="198" t="s">
        <v>357</v>
      </c>
      <c r="Y25" s="33"/>
      <c r="Z25" s="198" t="s">
        <v>357</v>
      </c>
      <c r="AA25" s="20"/>
      <c r="AB25" s="311"/>
      <c r="AC25" s="20"/>
      <c r="AD25" s="198" t="s">
        <v>359</v>
      </c>
      <c r="AE25" s="20"/>
      <c r="AF25" s="198" t="s">
        <v>360</v>
      </c>
      <c r="AG25" s="20"/>
      <c r="AH25" s="198" t="s">
        <v>360</v>
      </c>
      <c r="AI25" s="20"/>
      <c r="AJ25" s="198" t="s">
        <v>357</v>
      </c>
      <c r="AK25" s="20"/>
      <c r="AL25" s="198" t="s">
        <v>357</v>
      </c>
      <c r="AM25" s="20"/>
      <c r="AN25" s="198" t="s">
        <v>360</v>
      </c>
      <c r="AO25" s="20"/>
      <c r="AP25" s="198" t="s">
        <v>357</v>
      </c>
      <c r="AQ25" s="20"/>
      <c r="AR25" s="198" t="s">
        <v>357</v>
      </c>
      <c r="AS25" s="33"/>
      <c r="AT25" s="198" t="s">
        <v>357</v>
      </c>
      <c r="AU25" s="20"/>
      <c r="AV25" s="198" t="s">
        <v>357</v>
      </c>
      <c r="AW25" s="31"/>
      <c r="AX25" s="362"/>
    </row>
    <row r="26" spans="1:50" s="5" customFormat="1" ht="23.25" customHeight="1">
      <c r="A26" s="752"/>
      <c r="B26" s="68">
        <v>4.75</v>
      </c>
      <c r="C26" s="18" t="s">
        <v>195</v>
      </c>
      <c r="D26" s="214">
        <f>IF('様13S'!$M30="","",'様13S'!$M30)</f>
      </c>
      <c r="E26" s="156"/>
      <c r="F26" s="214"/>
      <c r="G26" s="156">
        <f>IF(F26="","",IF(AND(35&lt;=F26,F26&lt;=55),"○","×"))</f>
      </c>
      <c r="H26" s="304">
        <f>IF('様13S'!$M138="","",'様13S'!$M138)</f>
      </c>
      <c r="I26" s="156">
        <f>IF(H26="","",IF(AND(45&lt;=H26,H26&lt;=65),"○","×"))</f>
      </c>
      <c r="J26" s="214"/>
      <c r="K26" s="156">
        <f>IF(J26="","",IF(AND(45&lt;=J26,J26&lt;=65),"○","×"))</f>
      </c>
      <c r="L26" s="214">
        <f>IF('様13S'!$M84="","",'様13S'!$M84)</f>
      </c>
      <c r="M26" s="156">
        <f>IF(L26="","",IF(AND(55&lt;=L26,L26&lt;=70),"○","×"))</f>
      </c>
      <c r="N26" s="214"/>
      <c r="O26" s="156">
        <f>IF(N26="","",IF(AND(55&lt;=N26,N26&lt;=70),"○","×"))</f>
      </c>
      <c r="P26" s="214"/>
      <c r="Q26" s="156">
        <f>IF(P26="","",IF(AND(52&lt;=P26,P26&lt;=72),"○","×"))</f>
      </c>
      <c r="R26" s="214">
        <f>IF('様13S'!$M138="","",'様13S'!$M138)</f>
      </c>
      <c r="S26" s="156">
        <f>IF(R26="","",IF(AND(52&lt;=R26,R26&lt;=72),"○","×"))</f>
      </c>
      <c r="T26" s="214"/>
      <c r="U26" s="225">
        <f>IF(T26="","",IF(AND(75&lt;=T26,T26&lt;=90),"○","×"))</f>
      </c>
      <c r="V26" s="214"/>
      <c r="W26" s="225">
        <f>IF(V26="","",IF(AND(23&lt;=V26,V26&lt;=45),"○","×"))</f>
      </c>
      <c r="X26" s="214"/>
      <c r="Y26" s="225">
        <f>IF(X26="","",IF(AND(23&lt;=X26,X26&lt;=45),"○","×"))</f>
      </c>
      <c r="Z26" s="214"/>
      <c r="AA26" s="156">
        <f>IF(Z26="","",IF(AND(65&lt;=Z26,Z26&lt;=80),"○","×"))</f>
      </c>
      <c r="AB26" s="213">
        <f>IF('様16S'!$M27="","",'様16S'!$M27)</f>
      </c>
      <c r="AC26" s="225"/>
      <c r="AD26" s="214">
        <f>IF('様16S'!$M82="","",'様16S'!$M82)</f>
      </c>
      <c r="AE26" s="156">
        <f>IF(AD26="","",IF(AND(35&lt;=AD26,AD26&lt;=55),"○","×"))</f>
      </c>
      <c r="AF26" s="214">
        <f>IF('様16S'!$M137="","",'様16S'!$M137)</f>
      </c>
      <c r="AG26" s="156">
        <f>IF(AF26="","",IF(AND(45&lt;=AF26,AF26&lt;=65),"○","×"))</f>
      </c>
      <c r="AH26" s="214"/>
      <c r="AI26" s="156">
        <f>IF(AH26="","",IF(AND(45&lt;=AH26,AH26&lt;=65),"○","×"))</f>
      </c>
      <c r="AJ26" s="214">
        <f>IF('様16S'!$M192="","",'様16S'!$M192)</f>
      </c>
      <c r="AK26" s="156">
        <f>IF(AJ26="","",IF(AND(55&lt;=AJ26,AJ26&lt;=70),"○","×"))</f>
      </c>
      <c r="AL26" s="214"/>
      <c r="AM26" s="156">
        <f>IF(AL26="","",IF(AND(55&lt;=AL26,AL26&lt;=70),"○","×"))</f>
      </c>
      <c r="AN26" s="214"/>
      <c r="AO26" s="156">
        <f>IF(AN26="","",IF(AND(52&lt;=AN26,AN26&lt;=72),"○","×"))</f>
      </c>
      <c r="AP26" s="214">
        <f>IF('様16S'!$M247="","",'様16S'!$M247)</f>
      </c>
      <c r="AQ26" s="156">
        <f>IF(AP26="","",IF(AND(52&lt;=AP26,AP26&lt;=72),"○","×"))</f>
      </c>
      <c r="AR26" s="214"/>
      <c r="AS26" s="225">
        <f>IF(AR26="","",IF(AND(75&lt;=AR26,AR26&lt;=90),"○","×"))</f>
      </c>
      <c r="AT26" s="214">
        <f>IF('様16S'!$M302="","",'様16S'!$M302)</f>
      </c>
      <c r="AU26" s="156">
        <f>IF(AT26="","",IF(AND(65&lt;=AT26,AT26&lt;=80),"○","×"))</f>
      </c>
      <c r="AV26" s="214" t="e">
        <f>IF('様16S'!#REF!="","",'様16S'!#REF!)</f>
        <v>#REF!</v>
      </c>
      <c r="AW26" s="216" t="e">
        <f>IF(AV26="","",IF(AND(65&lt;=AV26,AV26&lt;=80),"○","×"))</f>
        <v>#REF!</v>
      </c>
      <c r="AX26" s="361"/>
    </row>
    <row r="27" spans="1:50" s="202" customFormat="1" ht="12" customHeight="1">
      <c r="A27" s="752"/>
      <c r="B27" s="201"/>
      <c r="C27" s="30"/>
      <c r="D27" s="198"/>
      <c r="E27" s="20"/>
      <c r="F27" s="198" t="s">
        <v>361</v>
      </c>
      <c r="G27" s="20"/>
      <c r="H27" s="198" t="s">
        <v>362</v>
      </c>
      <c r="I27" s="237"/>
      <c r="J27" s="198" t="s">
        <v>362</v>
      </c>
      <c r="K27" s="20"/>
      <c r="L27" s="198" t="s">
        <v>363</v>
      </c>
      <c r="M27" s="20"/>
      <c r="N27" s="198" t="s">
        <v>363</v>
      </c>
      <c r="O27" s="20"/>
      <c r="P27" s="198" t="s">
        <v>364</v>
      </c>
      <c r="Q27" s="20"/>
      <c r="R27" s="198" t="s">
        <v>364</v>
      </c>
      <c r="S27" s="20"/>
      <c r="T27" s="198" t="s">
        <v>360</v>
      </c>
      <c r="U27" s="33"/>
      <c r="V27" s="198" t="s">
        <v>334</v>
      </c>
      <c r="W27" s="33"/>
      <c r="X27" s="198" t="s">
        <v>334</v>
      </c>
      <c r="Y27" s="33"/>
      <c r="Z27" s="198" t="s">
        <v>365</v>
      </c>
      <c r="AA27" s="20"/>
      <c r="AB27" s="311"/>
      <c r="AC27" s="20"/>
      <c r="AD27" s="198" t="s">
        <v>361</v>
      </c>
      <c r="AE27" s="20"/>
      <c r="AF27" s="198" t="s">
        <v>362</v>
      </c>
      <c r="AG27" s="20"/>
      <c r="AH27" s="198" t="s">
        <v>362</v>
      </c>
      <c r="AI27" s="20"/>
      <c r="AJ27" s="198" t="s">
        <v>363</v>
      </c>
      <c r="AK27" s="20"/>
      <c r="AL27" s="198" t="s">
        <v>363</v>
      </c>
      <c r="AM27" s="20"/>
      <c r="AN27" s="198" t="s">
        <v>364</v>
      </c>
      <c r="AO27" s="20"/>
      <c r="AP27" s="198" t="s">
        <v>364</v>
      </c>
      <c r="AQ27" s="20"/>
      <c r="AR27" s="198" t="s">
        <v>360</v>
      </c>
      <c r="AS27" s="33"/>
      <c r="AT27" s="198" t="s">
        <v>365</v>
      </c>
      <c r="AU27" s="20"/>
      <c r="AV27" s="198" t="s">
        <v>365</v>
      </c>
      <c r="AW27" s="31"/>
      <c r="AX27" s="362"/>
    </row>
    <row r="28" spans="1:50" s="5" customFormat="1" ht="23.25" customHeight="1">
      <c r="A28" s="752"/>
      <c r="B28" s="68">
        <v>2.36</v>
      </c>
      <c r="C28" s="18" t="s">
        <v>195</v>
      </c>
      <c r="D28" s="214">
        <f>IF('様13S'!$M31="","",'様13S'!$M31)</f>
      </c>
      <c r="E28" s="156">
        <f>IF(D28="","",IF(AND(20&lt;=D28,D28&lt;=60),"○","×"))</f>
      </c>
      <c r="F28" s="214"/>
      <c r="G28" s="156">
        <f>IF(F28="","",IF(AND(20&lt;=F28,F28&lt;=35),"○","×"))</f>
      </c>
      <c r="H28" s="304">
        <f>IF('様13S'!$M139="","",'様13S'!$M139)</f>
      </c>
      <c r="I28" s="156">
        <f>IF(H28="","",IF(AND(35&lt;=H28,H28&lt;=50),"○","×"))</f>
      </c>
      <c r="J28" s="214"/>
      <c r="K28" s="156">
        <f>IF(J28="","",IF(AND(35&lt;=J28,J28&lt;=50),"○","×"))</f>
      </c>
      <c r="L28" s="214">
        <f>IF('様13S'!$M85="","",'様13S'!$M85)</f>
      </c>
      <c r="M28" s="156">
        <f>IF(L28="","",IF(AND(35&lt;=L28,L28&lt;=50),"○","×"))</f>
      </c>
      <c r="N28" s="214"/>
      <c r="O28" s="156">
        <f>IF(N28="","",IF(AND(35&lt;=N28,N28&lt;=50),"○","×"))</f>
      </c>
      <c r="P28" s="214"/>
      <c r="Q28" s="156">
        <f>IF(P28="","",IF(AND(40&lt;=P28,P28&lt;=60),"○","×"))</f>
      </c>
      <c r="R28" s="214">
        <f>IF('様13S'!$M139="","",'様13S'!$M139)</f>
      </c>
      <c r="S28" s="156">
        <f>IF(R28="","",IF(AND(40&lt;=R28,R28&lt;=60),"○","×"))</f>
      </c>
      <c r="T28" s="214"/>
      <c r="U28" s="225">
        <f>IF(T28="","",IF(AND(65&lt;=T28,T28&lt;=80),"○","×"))</f>
      </c>
      <c r="V28" s="214"/>
      <c r="W28" s="225">
        <f>IF(V28="","",IF(AND(15&lt;=V28,V28&lt;=30),"○","×"))</f>
      </c>
      <c r="X28" s="214"/>
      <c r="Y28" s="225">
        <f>IF(X28="","",IF(AND(15&lt;=X28,X28&lt;=30),"○","×"))</f>
      </c>
      <c r="Z28" s="214"/>
      <c r="AA28" s="156">
        <f>IF(Z28="","",IF(AND(50&lt;=Z28,Z28&lt;=65),"○","×"))</f>
      </c>
      <c r="AB28" s="213">
        <f>IF('様16S'!$M28="","",'様16S'!$M28)</f>
      </c>
      <c r="AC28" s="225">
        <f>IF(AB28="","",IF(AND(20&lt;=AB28,AB28&lt;=60),"○","×"))</f>
      </c>
      <c r="AD28" s="214">
        <f>IF('様16S'!$M83="","",'様16S'!$M83)</f>
      </c>
      <c r="AE28" s="156">
        <f>IF(AD28="","",IF(AND(20&lt;=AD28,AD28&lt;=35),"○","×"))</f>
      </c>
      <c r="AF28" s="214">
        <f>IF('様16S'!$M138="","",'様16S'!$M138)</f>
      </c>
      <c r="AG28" s="156">
        <f>IF(AF28="","",IF(AND(35&lt;=AF28,AF28&lt;=50),"○","×"))</f>
      </c>
      <c r="AH28" s="214"/>
      <c r="AI28" s="156">
        <f>IF(AH28="","",IF(AND(35&lt;=AH28,AH28&lt;=50),"○","×"))</f>
      </c>
      <c r="AJ28" s="214">
        <f>IF('様16S'!$M193="","",'様16S'!$M193)</f>
      </c>
      <c r="AK28" s="156">
        <f>IF(AJ28="","",IF(AND(35&lt;=AJ28,AJ28&lt;=50),"○","×"))</f>
      </c>
      <c r="AL28" s="214"/>
      <c r="AM28" s="156">
        <f>IF(AL28="","",IF(AND(35&lt;=AL28,AL28&lt;=50),"○","×"))</f>
      </c>
      <c r="AN28" s="214"/>
      <c r="AO28" s="156">
        <f>IF(AN28="","",IF(AND(40&lt;=AN28,AN28&lt;=60),"○","×"))</f>
      </c>
      <c r="AP28" s="214">
        <f>IF('様16S'!$M248="","",'様16S'!$M248)</f>
      </c>
      <c r="AQ28" s="156">
        <f>IF(AP28="","",IF(AND(40&lt;=AP28,AP28&lt;=60),"○","×"))</f>
      </c>
      <c r="AR28" s="214"/>
      <c r="AS28" s="225">
        <f>IF(AR28="","",IF(AND(65&lt;=AR28,AR28&lt;=80),"○","×"))</f>
      </c>
      <c r="AT28" s="214">
        <f>IF('様16S'!$M303="","",'様16S'!$M303)</f>
      </c>
      <c r="AU28" s="156">
        <f>IF(AT28="","",IF(AND(50&lt;=AT28,AT28&lt;=65),"○","×"))</f>
      </c>
      <c r="AV28" s="214" t="e">
        <f>IF('様16S'!#REF!="","",'様16S'!#REF!)</f>
        <v>#REF!</v>
      </c>
      <c r="AW28" s="216" t="e">
        <f>IF(AV28="","",IF(AND(50&lt;=AV28,AV28&lt;=65),"○","×"))</f>
        <v>#REF!</v>
      </c>
      <c r="AX28" s="361"/>
    </row>
    <row r="29" spans="1:50" s="202" customFormat="1" ht="12" customHeight="1">
      <c r="A29" s="752"/>
      <c r="B29" s="201"/>
      <c r="C29" s="30"/>
      <c r="D29" s="198" t="s">
        <v>366</v>
      </c>
      <c r="E29" s="20"/>
      <c r="F29" s="198" t="s">
        <v>367</v>
      </c>
      <c r="G29" s="20"/>
      <c r="H29" s="198" t="s">
        <v>368</v>
      </c>
      <c r="I29" s="237"/>
      <c r="J29" s="198" t="s">
        <v>368</v>
      </c>
      <c r="K29" s="20"/>
      <c r="L29" s="198" t="s">
        <v>368</v>
      </c>
      <c r="M29" s="20"/>
      <c r="N29" s="198" t="s">
        <v>368</v>
      </c>
      <c r="O29" s="20"/>
      <c r="P29" s="198" t="s">
        <v>369</v>
      </c>
      <c r="Q29" s="20"/>
      <c r="R29" s="198" t="s">
        <v>369</v>
      </c>
      <c r="S29" s="20"/>
      <c r="T29" s="198" t="s">
        <v>365</v>
      </c>
      <c r="U29" s="33"/>
      <c r="V29" s="198" t="s">
        <v>386</v>
      </c>
      <c r="W29" s="33"/>
      <c r="X29" s="198" t="s">
        <v>386</v>
      </c>
      <c r="Y29" s="33"/>
      <c r="Z29" s="198" t="s">
        <v>370</v>
      </c>
      <c r="AA29" s="20"/>
      <c r="AB29" s="311" t="s">
        <v>366</v>
      </c>
      <c r="AC29" s="20"/>
      <c r="AD29" s="198" t="s">
        <v>367</v>
      </c>
      <c r="AE29" s="20"/>
      <c r="AF29" s="198" t="s">
        <v>368</v>
      </c>
      <c r="AG29" s="20"/>
      <c r="AH29" s="198" t="s">
        <v>368</v>
      </c>
      <c r="AI29" s="20"/>
      <c r="AJ29" s="198" t="s">
        <v>368</v>
      </c>
      <c r="AK29" s="20"/>
      <c r="AL29" s="198" t="s">
        <v>368</v>
      </c>
      <c r="AM29" s="20"/>
      <c r="AN29" s="198" t="s">
        <v>364</v>
      </c>
      <c r="AO29" s="20"/>
      <c r="AP29" s="198" t="s">
        <v>369</v>
      </c>
      <c r="AQ29" s="20"/>
      <c r="AR29" s="198" t="s">
        <v>365</v>
      </c>
      <c r="AS29" s="33"/>
      <c r="AT29" s="198" t="s">
        <v>370</v>
      </c>
      <c r="AU29" s="20"/>
      <c r="AV29" s="198" t="s">
        <v>370</v>
      </c>
      <c r="AW29" s="31"/>
      <c r="AX29" s="362"/>
    </row>
    <row r="30" spans="1:50" s="5" customFormat="1" ht="23.25" customHeight="1">
      <c r="A30" s="752"/>
      <c r="B30" s="68">
        <v>600</v>
      </c>
      <c r="C30" s="18" t="s">
        <v>371</v>
      </c>
      <c r="D30" s="214">
        <f>IF('様13S'!$M32="","",'様13S'!$M32)</f>
      </c>
      <c r="E30" s="156"/>
      <c r="F30" s="214"/>
      <c r="G30" s="156">
        <f>IF(F30="","",IF(AND(11&lt;=F30,F30&lt;=23),"○","×"))</f>
      </c>
      <c r="H30" s="304">
        <f>IF('様13S'!$M140="","",'様13S'!$M140)</f>
      </c>
      <c r="I30" s="156">
        <f>IF(H30="","",IF(AND(18&lt;=H30,H30&lt;=30),"○","×"))</f>
      </c>
      <c r="J30" s="214"/>
      <c r="K30" s="156">
        <f>IF(J30="","",IF(AND(18&lt;=J30,J30&lt;=30),"○","×"))</f>
      </c>
      <c r="L30" s="214">
        <f>IF('様13S'!$M86="","",'様13S'!$M86)</f>
      </c>
      <c r="M30" s="156">
        <f>IF(L30="","",IF(AND(18&lt;=L30,L30&lt;=30),"○","×"))</f>
      </c>
      <c r="N30" s="214"/>
      <c r="O30" s="156">
        <f>IF(N30="","",IF(AND(18&lt;=N30,N30&lt;=30),"○","×"))</f>
      </c>
      <c r="P30" s="214"/>
      <c r="Q30" s="156">
        <f>IF(P30="","",IF(AND(25&lt;=P30,P30&lt;=45),"○","×"))</f>
      </c>
      <c r="R30" s="214">
        <f>IF('様13S'!$M140="","",'様13S'!$M140)</f>
      </c>
      <c r="S30" s="156">
        <f>IF(R30="","",IF(AND(25&lt;=R30,R30&lt;=45),"○","×"))</f>
      </c>
      <c r="T30" s="214"/>
      <c r="U30" s="225">
        <f>IF(T30="","",IF(AND(40&lt;=T30,T30&lt;=65),"○","×"))</f>
      </c>
      <c r="V30" s="214"/>
      <c r="W30" s="225">
        <f>IF(V30="","",IF(AND(8&lt;=V30,V30&lt;=20),"○","×"))</f>
      </c>
      <c r="X30" s="214"/>
      <c r="Y30" s="225">
        <f>IF(X30="","",IF(AND(8&lt;=X30,X30&lt;=20),"○","×"))</f>
      </c>
      <c r="Z30" s="214"/>
      <c r="AA30" s="156">
        <f>IF(Z30="","",IF(AND(25&lt;=Z30,Z30&lt;=40),"○","×"))</f>
      </c>
      <c r="AB30" s="213">
        <f>IF('様16S'!$M29="","",'様16S'!$M29)</f>
      </c>
      <c r="AC30" s="225"/>
      <c r="AD30" s="214">
        <f>IF('様16S'!$M84="","",'様16S'!$M84)</f>
      </c>
      <c r="AE30" s="156">
        <f>IF(AD30="","",IF(AND(11&lt;=AD30,AD30&lt;=23),"○","×"))</f>
      </c>
      <c r="AF30" s="214">
        <f>IF('様16S'!$M139="","",'様16S'!$M139)</f>
      </c>
      <c r="AG30" s="156">
        <f>IF(AF30="","",IF(AND(18&lt;=AF30,AF30&lt;=30),"○","×"))</f>
      </c>
      <c r="AH30" s="214"/>
      <c r="AI30" s="156">
        <f>IF(AH30="","",IF(AND(18&lt;=AH30,AH30&lt;=30),"○","×"))</f>
      </c>
      <c r="AJ30" s="214">
        <f>IF('様16S'!$M194="","",'様16S'!$M194)</f>
      </c>
      <c r="AK30" s="156">
        <f>IF(AJ30="","",IF(AND(18&lt;=AJ30,AJ30&lt;=30),"○","×"))</f>
      </c>
      <c r="AL30" s="214"/>
      <c r="AM30" s="156">
        <f>IF(AL30="","",IF(AND(18&lt;=AL30,AL30&lt;=30),"○","×"))</f>
      </c>
      <c r="AN30" s="214"/>
      <c r="AO30" s="156">
        <f>IF(AN30="","",IF(AND(25&lt;=AN30,AN30&lt;=40),"○","×"))</f>
      </c>
      <c r="AP30" s="214">
        <f>IF('様16S'!$M249="","",'様16S'!$M249)</f>
      </c>
      <c r="AQ30" s="156">
        <f>IF(AP30="","",IF(AND(25&lt;=AP30,AP30&lt;=45),"○","×"))</f>
      </c>
      <c r="AR30" s="214"/>
      <c r="AS30" s="225">
        <f>IF(AR30="","",IF(AND(40&lt;=AR30,AR30&lt;=65),"○","×"))</f>
      </c>
      <c r="AT30" s="214">
        <f>IF('様16S'!$M304="","",'様16S'!$M304)</f>
      </c>
      <c r="AU30" s="156">
        <f>IF(AT30="","",IF(AND(25&lt;=AT30,AT30&lt;=40),"○","×"))</f>
      </c>
      <c r="AV30" s="214" t="e">
        <f>IF('様16S'!#REF!="","",'様16S'!#REF!)</f>
        <v>#REF!</v>
      </c>
      <c r="AW30" s="216" t="e">
        <f>IF(AV30="","",IF(AND(25&lt;=AV30,AV30&lt;=40),"○","×"))</f>
        <v>#REF!</v>
      </c>
      <c r="AX30" s="361"/>
    </row>
    <row r="31" spans="1:50" s="202" customFormat="1" ht="12" customHeight="1">
      <c r="A31" s="752"/>
      <c r="B31" s="201"/>
      <c r="C31" s="30"/>
      <c r="D31" s="198"/>
      <c r="E31" s="20"/>
      <c r="F31" s="198" t="s">
        <v>372</v>
      </c>
      <c r="G31" s="20"/>
      <c r="H31" s="198" t="s">
        <v>373</v>
      </c>
      <c r="I31" s="237"/>
      <c r="J31" s="198" t="s">
        <v>373</v>
      </c>
      <c r="K31" s="20"/>
      <c r="L31" s="198" t="s">
        <v>373</v>
      </c>
      <c r="M31" s="20"/>
      <c r="N31" s="198" t="s">
        <v>373</v>
      </c>
      <c r="O31" s="20"/>
      <c r="P31" s="198" t="s">
        <v>375</v>
      </c>
      <c r="Q31" s="20"/>
      <c r="R31" s="198" t="s">
        <v>375</v>
      </c>
      <c r="S31" s="20"/>
      <c r="T31" s="198" t="s">
        <v>376</v>
      </c>
      <c r="U31" s="33"/>
      <c r="V31" s="198" t="s">
        <v>384</v>
      </c>
      <c r="W31" s="33"/>
      <c r="X31" s="198" t="s">
        <v>384</v>
      </c>
      <c r="Y31" s="33"/>
      <c r="Z31" s="198" t="s">
        <v>374</v>
      </c>
      <c r="AA31" s="20"/>
      <c r="AB31" s="311"/>
      <c r="AC31" s="20"/>
      <c r="AD31" s="198" t="s">
        <v>372</v>
      </c>
      <c r="AE31" s="20"/>
      <c r="AF31" s="198" t="s">
        <v>373</v>
      </c>
      <c r="AG31" s="20"/>
      <c r="AH31" s="198" t="s">
        <v>373</v>
      </c>
      <c r="AI31" s="20"/>
      <c r="AJ31" s="198" t="s">
        <v>373</v>
      </c>
      <c r="AK31" s="20"/>
      <c r="AL31" s="198" t="s">
        <v>373</v>
      </c>
      <c r="AM31" s="20"/>
      <c r="AN31" s="198" t="s">
        <v>374</v>
      </c>
      <c r="AO31" s="20"/>
      <c r="AP31" s="198" t="s">
        <v>375</v>
      </c>
      <c r="AQ31" s="20"/>
      <c r="AR31" s="198" t="s">
        <v>376</v>
      </c>
      <c r="AS31" s="33"/>
      <c r="AT31" s="198" t="s">
        <v>374</v>
      </c>
      <c r="AU31" s="20"/>
      <c r="AV31" s="198" t="s">
        <v>374</v>
      </c>
      <c r="AW31" s="31"/>
      <c r="AX31" s="362"/>
    </row>
    <row r="32" spans="1:50" s="5" customFormat="1" ht="23.25" customHeight="1">
      <c r="A32" s="752"/>
      <c r="B32" s="68">
        <v>300</v>
      </c>
      <c r="C32" s="18" t="s">
        <v>371</v>
      </c>
      <c r="D32" s="214">
        <f>IF('様13S'!$M33="","",'様13S'!$M33)</f>
      </c>
      <c r="E32" s="156"/>
      <c r="F32" s="214"/>
      <c r="G32" s="156">
        <f>IF(F32="","",IF(AND(5&lt;=F32,F32&lt;=16),"○","×"))</f>
      </c>
      <c r="H32" s="304">
        <f>IF('様13S'!$M141="","",'様13S'!$M141)</f>
      </c>
      <c r="I32" s="156">
        <f>IF(H32="","",IF(AND(10&lt;=H32,H32&lt;=21),"○","×"))</f>
      </c>
      <c r="J32" s="214"/>
      <c r="K32" s="156">
        <f>IF(J32="","",IF(AND(10&lt;=J32,J32&lt;=21),"○","×"))</f>
      </c>
      <c r="L32" s="214">
        <f>IF('様13S'!$M87="","",'様13S'!$M87)</f>
      </c>
      <c r="M32" s="156">
        <f>IF(L32="","",IF(AND(10&lt;=L32,L32&lt;=21),"○","×"))</f>
      </c>
      <c r="N32" s="214"/>
      <c r="O32" s="156">
        <f>IF(N32="","",IF(AND(10&lt;=N32,N32&lt;=21),"○","×"))</f>
      </c>
      <c r="P32" s="214"/>
      <c r="Q32" s="156">
        <f>IF(P32="","",IF(AND(16&lt;=P32,P32&lt;=33),"○","×"))</f>
      </c>
      <c r="R32" s="214">
        <f>IF('様13S'!$M141="","",'様13S'!$M141)</f>
      </c>
      <c r="S32" s="156">
        <f>IF(R32="","",IF(AND(16&lt;=R32,R32&lt;=33),"○","×"))</f>
      </c>
      <c r="T32" s="214"/>
      <c r="U32" s="225">
        <f>IF(T32="","",IF(AND(20&lt;=T32,T32&lt;=45),"○","×"))</f>
      </c>
      <c r="V32" s="214"/>
      <c r="W32" s="225">
        <f>IF(V32="","",IF(AND(4&lt;=V32,V32&lt;=15),"○","×"))</f>
      </c>
      <c r="X32" s="214"/>
      <c r="Y32" s="225">
        <f>IF(X32="","",IF(AND(4&lt;=X32,X32&lt;=15),"○","×"))</f>
      </c>
      <c r="Z32" s="214"/>
      <c r="AA32" s="156">
        <f>IF(Z32="","",IF(AND(12&lt;=Z32,Z32&lt;=27),"○","×"))</f>
      </c>
      <c r="AB32" s="213">
        <f>IF('様16S'!$M30="","",'様16S'!$M30)</f>
      </c>
      <c r="AC32" s="225"/>
      <c r="AD32" s="214">
        <f>IF('様16S'!$M85="","",'様16S'!$M85)</f>
      </c>
      <c r="AE32" s="156">
        <f>IF(AD32="","",IF(AND(5&lt;=AD32,AD32&lt;=16),"○","×"))</f>
      </c>
      <c r="AF32" s="214">
        <f>IF('様16S'!$M140="","",'様16S'!$M140)</f>
      </c>
      <c r="AG32" s="156">
        <f>IF(AF32="","",IF(AND(10&lt;=AF32,AF32&lt;=21),"○","×"))</f>
      </c>
      <c r="AH32" s="214"/>
      <c r="AI32" s="156">
        <f>IF(AH32="","",IF(AND(10&lt;=AH32,AH32&lt;=21),"○","×"))</f>
      </c>
      <c r="AJ32" s="214">
        <f>IF('様16S'!$M195="","",'様16S'!$M195)</f>
      </c>
      <c r="AK32" s="156">
        <f>IF(AJ32="","",IF(AND(10&lt;=AJ32,AJ32&lt;=21),"○","×"))</f>
      </c>
      <c r="AL32" s="214"/>
      <c r="AM32" s="156">
        <f>IF(AL32="","",IF(AND(10&lt;=AL32,AL32&lt;=21),"○","×"))</f>
      </c>
      <c r="AN32" s="214"/>
      <c r="AO32" s="156">
        <f>IF(AN32="","",IF(AND(12&lt;=AN32,AN32&lt;=27),"○","×"))</f>
      </c>
      <c r="AP32" s="214">
        <f>IF('様16S'!$M250="","",'様16S'!$M250)</f>
      </c>
      <c r="AQ32" s="156">
        <f>IF(AP32="","",IF(AND(16&lt;=AP32,AP32&lt;=33),"○","×"))</f>
      </c>
      <c r="AR32" s="214"/>
      <c r="AS32" s="225">
        <f>IF(AR32="","",IF(AND(20&lt;=AR32,AR32&lt;=45),"○","×"))</f>
      </c>
      <c r="AT32" s="214">
        <f>IF('様16S'!$M305="","",'様16S'!$M305)</f>
      </c>
      <c r="AU32" s="156">
        <f>IF(AT32="","",IF(AND(12&lt;=AT32,AT32&lt;=27),"○","×"))</f>
      </c>
      <c r="AV32" s="214" t="e">
        <f>IF('様16S'!#REF!="","",'様16S'!#REF!)</f>
        <v>#REF!</v>
      </c>
      <c r="AW32" s="216" t="e">
        <f>IF(AV32="","",IF(AND(12&lt;=AV32,AV32&lt;=27),"○","×"))</f>
        <v>#REF!</v>
      </c>
      <c r="AX32" s="361"/>
    </row>
    <row r="33" spans="1:50" s="202" customFormat="1" ht="12" customHeight="1">
      <c r="A33" s="752"/>
      <c r="B33" s="201"/>
      <c r="C33" s="30"/>
      <c r="D33" s="198"/>
      <c r="E33" s="20"/>
      <c r="F33" s="198" t="s">
        <v>377</v>
      </c>
      <c r="G33" s="20"/>
      <c r="H33" s="198" t="s">
        <v>378</v>
      </c>
      <c r="I33" s="237"/>
      <c r="J33" s="198" t="s">
        <v>378</v>
      </c>
      <c r="K33" s="20"/>
      <c r="L33" s="198" t="s">
        <v>378</v>
      </c>
      <c r="M33" s="20"/>
      <c r="N33" s="198" t="s">
        <v>378</v>
      </c>
      <c r="O33" s="20"/>
      <c r="P33" s="198" t="s">
        <v>380</v>
      </c>
      <c r="Q33" s="20"/>
      <c r="R33" s="198" t="s">
        <v>380</v>
      </c>
      <c r="S33" s="20"/>
      <c r="T33" s="198" t="s">
        <v>381</v>
      </c>
      <c r="U33" s="33"/>
      <c r="V33" s="198" t="s">
        <v>335</v>
      </c>
      <c r="W33" s="33"/>
      <c r="X33" s="198" t="s">
        <v>335</v>
      </c>
      <c r="Y33" s="33"/>
      <c r="Z33" s="198" t="s">
        <v>379</v>
      </c>
      <c r="AA33" s="20"/>
      <c r="AB33" s="311"/>
      <c r="AC33" s="20"/>
      <c r="AD33" s="198" t="s">
        <v>377</v>
      </c>
      <c r="AE33" s="20"/>
      <c r="AF33" s="198" t="s">
        <v>378</v>
      </c>
      <c r="AG33" s="20"/>
      <c r="AH33" s="198" t="s">
        <v>378</v>
      </c>
      <c r="AI33" s="20"/>
      <c r="AJ33" s="198" t="s">
        <v>378</v>
      </c>
      <c r="AK33" s="20"/>
      <c r="AL33" s="198" t="s">
        <v>378</v>
      </c>
      <c r="AM33" s="20"/>
      <c r="AN33" s="198" t="s">
        <v>379</v>
      </c>
      <c r="AO33" s="20"/>
      <c r="AP33" s="198" t="s">
        <v>380</v>
      </c>
      <c r="AQ33" s="20"/>
      <c r="AR33" s="198" t="s">
        <v>381</v>
      </c>
      <c r="AS33" s="33"/>
      <c r="AT33" s="198" t="s">
        <v>379</v>
      </c>
      <c r="AU33" s="20"/>
      <c r="AV33" s="198" t="s">
        <v>379</v>
      </c>
      <c r="AW33" s="31"/>
      <c r="AX33" s="362"/>
    </row>
    <row r="34" spans="1:50" s="5" customFormat="1" ht="23.25" customHeight="1">
      <c r="A34" s="752"/>
      <c r="B34" s="68">
        <v>150</v>
      </c>
      <c r="C34" s="18" t="s">
        <v>371</v>
      </c>
      <c r="D34" s="214">
        <f>IF('様13S'!$M34="","",'様13S'!$M34)</f>
      </c>
      <c r="E34" s="156"/>
      <c r="F34" s="214"/>
      <c r="G34" s="156">
        <f>IF(F34="","",IF(AND(4&lt;=F34,F34&lt;=12),"○","×"))</f>
      </c>
      <c r="H34" s="304">
        <f>IF('様13S'!$M142="","",'様13S'!$M142)</f>
      </c>
      <c r="I34" s="156">
        <f>IF(H34="","",IF(AND(6&lt;=H34,H34&lt;=16),"○","×"))</f>
      </c>
      <c r="J34" s="214"/>
      <c r="K34" s="156">
        <f>IF(J34="","",IF(AND(6&lt;=J34,J34&lt;=16),"○","×"))</f>
      </c>
      <c r="L34" s="214">
        <f>IF('様13S'!$M88="","",'様13S'!$M88)</f>
      </c>
      <c r="M34" s="156">
        <f>IF(L34="","",IF(AND(6&lt;=L34,L34&lt;=16),"○","×"))</f>
      </c>
      <c r="N34" s="214"/>
      <c r="O34" s="156">
        <f>IF(N34="","",IF(AND(6&lt;=N34,N34&lt;=16),"○","×"))</f>
      </c>
      <c r="P34" s="214"/>
      <c r="Q34" s="156">
        <f>IF(P34="","",IF(AND(8&lt;=P34,P34&lt;=21),"○","×"))</f>
      </c>
      <c r="R34" s="214">
        <f>IF('様13S'!$M142="","",'様13S'!$M142)</f>
      </c>
      <c r="S34" s="156">
        <f>IF(R34="","",IF(AND(8&lt;=R34,R34&lt;=21),"○","×"))</f>
      </c>
      <c r="T34" s="214"/>
      <c r="U34" s="225">
        <f>IF(T34="","",IF(AND(15&lt;=T34,T34&lt;=30),"○","×"))</f>
      </c>
      <c r="V34" s="214"/>
      <c r="W34" s="225">
        <f>IF(V34="","",IF(AND(4&lt;=V34,V34&lt;=10),"○","×"))</f>
      </c>
      <c r="X34" s="214"/>
      <c r="Y34" s="225">
        <f>IF(X34="","",IF(AND(4&lt;=X34,X34&lt;=10),"○","×"))</f>
      </c>
      <c r="Z34" s="214"/>
      <c r="AA34" s="156">
        <f>IF(Z34="","",IF(AND(8&lt;=Z34,Z34&lt;=20),"○","×"))</f>
      </c>
      <c r="AB34" s="213">
        <f>IF('様16S'!$M31="","",'様16S'!$M31)</f>
      </c>
      <c r="AC34" s="225"/>
      <c r="AD34" s="214">
        <f>IF('様16S'!$M86="","",'様16S'!$M86)</f>
      </c>
      <c r="AE34" s="156">
        <f>IF(AD34="","",IF(AND(4&lt;=AD34,AD34&lt;=12),"○","×"))</f>
      </c>
      <c r="AF34" s="214">
        <f>IF('様16S'!$M141="","",'様16S'!$M141)</f>
      </c>
      <c r="AG34" s="156">
        <f>IF(AF34="","",IF(AND(6&lt;=AF34,AF34&lt;=16),"○","×"))</f>
      </c>
      <c r="AH34" s="214"/>
      <c r="AI34" s="156">
        <f>IF(AH34="","",IF(AND(6&lt;=AH34,AH34&lt;=16),"○","×"))</f>
      </c>
      <c r="AJ34" s="214">
        <f>IF('様16S'!$M196="","",'様16S'!$M196)</f>
      </c>
      <c r="AK34" s="156">
        <f>IF(AJ34="","",IF(AND(6&lt;=AJ34,AJ34&lt;=16),"○","×"))</f>
      </c>
      <c r="AL34" s="214"/>
      <c r="AM34" s="156">
        <f>IF(AL34="","",IF(AND(6&lt;=AL34,AL34&lt;=16),"○","×"))</f>
      </c>
      <c r="AN34" s="214"/>
      <c r="AO34" s="156">
        <f>IF(AN34="","",IF(AND(8&lt;=AN34,AN34&lt;=20),"○","×"))</f>
      </c>
      <c r="AP34" s="214">
        <f>IF('様16S'!$M251="","",'様16S'!$M251)</f>
      </c>
      <c r="AQ34" s="156">
        <f>IF(AP34="","",IF(AND(8&lt;=AP34,AP34&lt;=21),"○","×"))</f>
      </c>
      <c r="AR34" s="214"/>
      <c r="AS34" s="225">
        <f>IF(AR34="","",IF(AND(15&lt;=AR34,AR34&lt;=30),"○","×"))</f>
      </c>
      <c r="AT34" s="214">
        <f>IF('様16S'!$M306="","",'様16S'!$M306)</f>
      </c>
      <c r="AU34" s="156">
        <f>IF(AT34="","",IF(AND(8&lt;=AT34,AT34&lt;=20),"○","×"))</f>
      </c>
      <c r="AV34" s="214" t="e">
        <f>IF('様16S'!#REF!="","",'様16S'!#REF!)</f>
        <v>#REF!</v>
      </c>
      <c r="AW34" s="216" t="e">
        <f>IF(AV34="","",IF(AND(8&lt;=AV34,AV34&lt;=20),"○","×"))</f>
        <v>#REF!</v>
      </c>
      <c r="AX34" s="361"/>
    </row>
    <row r="35" spans="1:50" s="202" customFormat="1" ht="12" customHeight="1">
      <c r="A35" s="752"/>
      <c r="B35" s="227"/>
      <c r="C35" s="40"/>
      <c r="D35" s="228"/>
      <c r="E35" s="38"/>
      <c r="F35" s="228" t="s">
        <v>382</v>
      </c>
      <c r="G35" s="38"/>
      <c r="H35" s="198" t="s">
        <v>383</v>
      </c>
      <c r="I35" s="233"/>
      <c r="J35" s="198" t="s">
        <v>383</v>
      </c>
      <c r="K35" s="38"/>
      <c r="L35" s="198" t="s">
        <v>383</v>
      </c>
      <c r="M35" s="38"/>
      <c r="N35" s="198" t="s">
        <v>383</v>
      </c>
      <c r="O35" s="38"/>
      <c r="P35" s="198" t="s">
        <v>385</v>
      </c>
      <c r="Q35" s="38"/>
      <c r="R35" s="198" t="s">
        <v>385</v>
      </c>
      <c r="S35" s="38"/>
      <c r="T35" s="198" t="s">
        <v>386</v>
      </c>
      <c r="U35" s="42"/>
      <c r="V35" s="198" t="s">
        <v>390</v>
      </c>
      <c r="W35" s="42"/>
      <c r="X35" s="198" t="s">
        <v>390</v>
      </c>
      <c r="Y35" s="42"/>
      <c r="Z35" s="198" t="s">
        <v>384</v>
      </c>
      <c r="AA35" s="38"/>
      <c r="AB35" s="303"/>
      <c r="AC35" s="38"/>
      <c r="AD35" s="228" t="s">
        <v>382</v>
      </c>
      <c r="AE35" s="38"/>
      <c r="AF35" s="198" t="s">
        <v>383</v>
      </c>
      <c r="AG35" s="38"/>
      <c r="AH35" s="198" t="s">
        <v>383</v>
      </c>
      <c r="AI35" s="38"/>
      <c r="AJ35" s="198" t="s">
        <v>383</v>
      </c>
      <c r="AK35" s="38"/>
      <c r="AL35" s="198" t="s">
        <v>383</v>
      </c>
      <c r="AM35" s="38"/>
      <c r="AN35" s="198" t="s">
        <v>384</v>
      </c>
      <c r="AO35" s="38"/>
      <c r="AP35" s="198" t="s">
        <v>385</v>
      </c>
      <c r="AQ35" s="38"/>
      <c r="AR35" s="198" t="s">
        <v>386</v>
      </c>
      <c r="AS35" s="42"/>
      <c r="AT35" s="198" t="s">
        <v>384</v>
      </c>
      <c r="AU35" s="38"/>
      <c r="AV35" s="198" t="s">
        <v>384</v>
      </c>
      <c r="AW35" s="39"/>
      <c r="AX35" s="362"/>
    </row>
    <row r="36" spans="1:50" s="5" customFormat="1" ht="23.25" customHeight="1">
      <c r="A36" s="752"/>
      <c r="B36" s="68">
        <v>75</v>
      </c>
      <c r="C36" s="18" t="s">
        <v>371</v>
      </c>
      <c r="D36" s="214">
        <f>IF('様13S'!$M35="","",'様13S'!$M35)</f>
      </c>
      <c r="E36" s="156">
        <f>IF(D36="","",IF(AND(0&lt;=D36,D36&lt;=10),"○","×"))</f>
      </c>
      <c r="F36" s="214"/>
      <c r="G36" s="156">
        <f>IF(F36="","",IF(AND(2&lt;=F36,F36&lt;=7),"○","×"))</f>
      </c>
      <c r="H36" s="304">
        <f>IF('様13S'!$M143="","",'様13S'!$M143)</f>
      </c>
      <c r="I36" s="156">
        <f>IF(H36="","",IF(AND(4&lt;=H36,H36&lt;=8),"○","×"))</f>
      </c>
      <c r="J36" s="214"/>
      <c r="K36" s="156">
        <f>IF(J36="","",IF(AND(4&lt;=J36,J36&lt;=8),"○","×"))</f>
      </c>
      <c r="L36" s="214">
        <f>IF('様13S'!$M89="","",'様13S'!$M89)</f>
      </c>
      <c r="M36" s="156">
        <f>IF(L36="","",IF(AND(4&lt;=L36,L36&lt;=8),"○","×"))</f>
      </c>
      <c r="N36" s="214"/>
      <c r="O36" s="156">
        <f>IF(N36="","",IF(AND(4&lt;=N36,N36&lt;=8),"○","×"))</f>
      </c>
      <c r="P36" s="214"/>
      <c r="Q36" s="156">
        <f>IF(P36="","",IF(AND(6&lt;=P36,P36&lt;=11),"○","×"))</f>
      </c>
      <c r="R36" s="214">
        <f>IF('様13S'!$M143="","",'様13S'!$M143)</f>
      </c>
      <c r="S36" s="156">
        <f>IF(R36="","",IF(AND(6&lt;=R36,R36&lt;=11),"○","×"))</f>
      </c>
      <c r="T36" s="214"/>
      <c r="U36" s="225">
        <f>IF(T36="","",IF(AND(8&lt;=T36,T36&lt;=15),"○","×"))</f>
      </c>
      <c r="V36" s="214"/>
      <c r="W36" s="225">
        <f>IF(V36="","",IF(AND(2&lt;=V36,V36&lt;=7),"○","×"))</f>
      </c>
      <c r="X36" s="214"/>
      <c r="Y36" s="225">
        <f>IF(X36="","",IF(AND(2&lt;=X36,X36&lt;=7),"○","×"))</f>
      </c>
      <c r="Z36" s="214"/>
      <c r="AA36" s="156">
        <f>IF(Z36="","",IF(AND(4&lt;=Z36,Z36&lt;=10),"○","×"))</f>
      </c>
      <c r="AB36" s="213">
        <f>IF('様16S'!$M32="","",'様16S'!$M32)</f>
      </c>
      <c r="AC36" s="225">
        <f>IF(AB36="","",IF(AND(0&lt;=AB36,AB36&lt;=10),"○","×"))</f>
      </c>
      <c r="AD36" s="214">
        <f>IF('様16S'!$M87="","",'様16S'!$M87)</f>
      </c>
      <c r="AE36" s="156">
        <f>IF(AD36="","",IF(AND(2&lt;=AD36,AD36&lt;=7),"○","×"))</f>
      </c>
      <c r="AF36" s="214">
        <f>IF('様16S'!$M142="","",'様16S'!$M142)</f>
      </c>
      <c r="AG36" s="156">
        <f>IF(AF36="","",IF(AND(4&lt;=AF36,AF36&lt;=8),"○","×"))</f>
      </c>
      <c r="AH36" s="214"/>
      <c r="AI36" s="156">
        <f>IF(AH36="","",IF(AND(4&lt;=AH36,AH36&lt;=8),"○","×"))</f>
      </c>
      <c r="AJ36" s="214">
        <f>IF('様16S'!$M197="","",'様16S'!$M197)</f>
      </c>
      <c r="AK36" s="156">
        <f>IF(AJ36="","",IF(AND(4&lt;=AJ36,AJ36&lt;=8),"○","×"))</f>
      </c>
      <c r="AL36" s="214"/>
      <c r="AM36" s="156">
        <f>IF(AL36="","",IF(AND(4&lt;=AL36,AL36&lt;=8),"○","×"))</f>
      </c>
      <c r="AN36" s="214"/>
      <c r="AO36" s="156">
        <f>IF(AN36="","",IF(AND(4&lt;=AN36,AN36&lt;=10),"○","×"))</f>
      </c>
      <c r="AP36" s="214">
        <f>IF('様16S'!$M252="","",'様16S'!$M252)</f>
      </c>
      <c r="AQ36" s="156">
        <f>IF(AP36="","",IF(AND(6&lt;=AP36,AP36&lt;=11),"○","×"))</f>
      </c>
      <c r="AR36" s="214"/>
      <c r="AS36" s="225">
        <f>IF(AR36="","",IF(AND(8&lt;=AR36,AR36&lt;=15),"○","×"))</f>
      </c>
      <c r="AT36" s="214">
        <f>IF('様16S'!$M307="","",'様16S'!$M307)</f>
      </c>
      <c r="AU36" s="156">
        <f>IF(AT36="","",IF(AND(4&lt;=AT36,AT36&lt;=10),"○","×"))</f>
      </c>
      <c r="AV36" s="214" t="e">
        <f>IF('様16S'!#REF!="","",'様16S'!#REF!)</f>
        <v>#REF!</v>
      </c>
      <c r="AW36" s="216" t="e">
        <f>IF(AV36="","",IF(AND(4&lt;=AV36,AV36&lt;=10),"○","×"))</f>
        <v>#REF!</v>
      </c>
      <c r="AX36" s="361"/>
    </row>
    <row r="37" spans="1:50" s="202" customFormat="1" ht="12" customHeight="1">
      <c r="A37" s="753"/>
      <c r="B37" s="229"/>
      <c r="C37" s="203"/>
      <c r="D37" s="226" t="s">
        <v>387</v>
      </c>
      <c r="E37" s="35"/>
      <c r="F37" s="226" t="s">
        <v>388</v>
      </c>
      <c r="G37" s="35"/>
      <c r="H37" s="226" t="s">
        <v>389</v>
      </c>
      <c r="I37" s="238"/>
      <c r="J37" s="226" t="s">
        <v>389</v>
      </c>
      <c r="K37" s="35"/>
      <c r="L37" s="226" t="s">
        <v>389</v>
      </c>
      <c r="M37" s="35"/>
      <c r="N37" s="226" t="s">
        <v>389</v>
      </c>
      <c r="O37" s="35"/>
      <c r="P37" s="226" t="s">
        <v>391</v>
      </c>
      <c r="Q37" s="35"/>
      <c r="R37" s="226" t="s">
        <v>391</v>
      </c>
      <c r="S37" s="35"/>
      <c r="T37" s="226" t="s">
        <v>392</v>
      </c>
      <c r="U37" s="197"/>
      <c r="V37" s="226" t="s">
        <v>388</v>
      </c>
      <c r="W37" s="197"/>
      <c r="X37" s="226" t="s">
        <v>388</v>
      </c>
      <c r="Y37" s="197"/>
      <c r="Z37" s="226" t="s">
        <v>390</v>
      </c>
      <c r="AA37" s="35"/>
      <c r="AB37" s="335" t="s">
        <v>387</v>
      </c>
      <c r="AC37" s="35"/>
      <c r="AD37" s="226" t="s">
        <v>388</v>
      </c>
      <c r="AE37" s="35"/>
      <c r="AF37" s="226" t="s">
        <v>389</v>
      </c>
      <c r="AG37" s="35"/>
      <c r="AH37" s="226" t="s">
        <v>389</v>
      </c>
      <c r="AI37" s="35"/>
      <c r="AJ37" s="226" t="s">
        <v>389</v>
      </c>
      <c r="AK37" s="35"/>
      <c r="AL37" s="226" t="s">
        <v>389</v>
      </c>
      <c r="AM37" s="35"/>
      <c r="AN37" s="226" t="s">
        <v>390</v>
      </c>
      <c r="AO37" s="35"/>
      <c r="AP37" s="226" t="s">
        <v>391</v>
      </c>
      <c r="AQ37" s="35"/>
      <c r="AR37" s="226" t="s">
        <v>392</v>
      </c>
      <c r="AS37" s="197"/>
      <c r="AT37" s="226" t="s">
        <v>390</v>
      </c>
      <c r="AU37" s="35"/>
      <c r="AV37" s="226" t="s">
        <v>390</v>
      </c>
      <c r="AW37" s="36"/>
      <c r="AX37" s="362"/>
    </row>
    <row r="38" spans="1:50" s="5" customFormat="1" ht="23.25" customHeight="1">
      <c r="A38" s="1044" t="s">
        <v>635</v>
      </c>
      <c r="B38" s="1045"/>
      <c r="C38" s="1046"/>
      <c r="D38" s="697"/>
      <c r="E38" s="699"/>
      <c r="F38" s="697"/>
      <c r="G38" s="699">
        <f>IF(F38="","",IF(AND(4.5&lt;=F38,F38&lt;=6),"○","×"))</f>
      </c>
      <c r="H38" s="697">
        <f>IF('様13S'!$M36="","",'様13S'!$M36)</f>
      </c>
      <c r="I38" s="699">
        <f>IF(H38="","",IF(AND(5&lt;=H38,H38&lt;=7),"○","×"))</f>
      </c>
      <c r="J38" s="697"/>
      <c r="K38" s="699">
        <f>IF(J38="","",IF(AND(5&lt;=J38,J38&lt;=7),"○","×"))</f>
      </c>
      <c r="L38" s="697">
        <f>IF('様13S'!$M90="","",'様13S'!$M90)</f>
      </c>
      <c r="M38" s="699">
        <f>IF(L38="","",IF(AND(5&lt;=L38,L38&lt;=7),"○","×"))</f>
      </c>
      <c r="N38" s="697"/>
      <c r="O38" s="699">
        <f>IF(N38="","",IF(AND(5&lt;=N38,N38&lt;=7),"○","×"))</f>
      </c>
      <c r="P38" s="697"/>
      <c r="Q38" s="699">
        <f>IF(P38="","",IF(AND(6&lt;=P38,P38&lt;=8),"○","×"))</f>
      </c>
      <c r="R38" s="697">
        <f>IF('様13S'!$M144="","",'様13S'!$M144)</f>
      </c>
      <c r="S38" s="699">
        <f>IF(R38="","",IF(AND(6&lt;=R38,R38&lt;=8),"○","×"))</f>
      </c>
      <c r="T38" s="697"/>
      <c r="U38" s="469">
        <f>IF(T38="","",IF(AND(7.5&lt;=T38,T38&lt;=9.5),"○","×"))</f>
      </c>
      <c r="V38" s="697"/>
      <c r="W38" s="699">
        <f>IF(V38="","",IF(AND(3.5&lt;=V38,V38&lt;=5.5),"○","×"))</f>
      </c>
      <c r="X38" s="697"/>
      <c r="Y38" s="699">
        <f>IF(X38="","",IF(AND(3.5&lt;=X38,X38&lt;=5.5),"○","×"))</f>
      </c>
      <c r="Z38" s="697"/>
      <c r="AA38" s="699">
        <f>IF(Z38="","",IF(AND(6&lt;=Z38,Z38&lt;=8),"○","×"))</f>
      </c>
      <c r="AB38" s="700">
        <f>IF('様16S'!$M33="","",'様16S'!$M33)</f>
      </c>
      <c r="AC38" s="469"/>
      <c r="AD38" s="697">
        <f>IF('様16S'!$M88="","",'様16S'!$M88)</f>
      </c>
      <c r="AE38" s="699">
        <f>IF(AD38="","",IF(AND(4.5&lt;=AD38,AD38&lt;=7),"○","×"))</f>
      </c>
      <c r="AF38" s="697">
        <f>IF('様16S'!$M143="","",'様16S'!$M143)</f>
      </c>
      <c r="AG38" s="699">
        <f>IF(AF38="","",IF(AND(5&lt;=AF38,AF38&lt;=7),"○","×"))</f>
      </c>
      <c r="AH38" s="697"/>
      <c r="AI38" s="699">
        <f>IF(AH38="","",IF(AND(5&lt;=AH38,AH38&lt;=7),"○","×"))</f>
      </c>
      <c r="AJ38" s="697">
        <f>IF('様16S'!$M198="","",'様16S'!$M198)</f>
      </c>
      <c r="AK38" s="699">
        <f>IF(AJ38="","",IF(AND(5&lt;=AJ38,AJ38&lt;=7),"○","×"))</f>
      </c>
      <c r="AL38" s="697"/>
      <c r="AM38" s="699">
        <f>IF(AL38="","",IF(AND(5&lt;=AL38,AL38&lt;=7),"○","×"))</f>
      </c>
      <c r="AN38" s="697"/>
      <c r="AO38" s="699">
        <f>IF(AN38="","",IF(AND(6&lt;=AN38,AN38&lt;=8),"○","×"))</f>
      </c>
      <c r="AP38" s="697">
        <f>IF('様16S'!$M253="","",'様16S'!$M253)</f>
      </c>
      <c r="AQ38" s="699">
        <f>IF(AP38="","",IF(AND(6&lt;=AP38,AP38&lt;=8),"○","×"))</f>
      </c>
      <c r="AR38" s="697"/>
      <c r="AS38" s="469">
        <f>IF(AR38="","",IF(AND(7.5&lt;=AR38,AR38&lt;=9.5),"○","×"))</f>
      </c>
      <c r="AT38" s="697">
        <f>IF('様16S'!$M308="","",'様16S'!$M308)</f>
      </c>
      <c r="AU38" s="699">
        <f>IF(AT38="","",IF(AND(6&lt;=AT38,AT38&lt;=8),"○","×"))</f>
      </c>
      <c r="AV38" s="206" t="e">
        <f>IF('様16S'!#REF!="","",'様16S'!#REF!)</f>
        <v>#REF!</v>
      </c>
      <c r="AW38" s="216" t="e">
        <f>IF(AV38="","",IF(AND(6&lt;=AV38,AV38&lt;=8),"○","×"))</f>
        <v>#REF!</v>
      </c>
      <c r="AX38" s="361"/>
    </row>
    <row r="39" spans="1:50" s="202" customFormat="1" ht="12" customHeight="1">
      <c r="A39" s="1047"/>
      <c r="B39" s="1048"/>
      <c r="C39" s="1049"/>
      <c r="D39" s="701"/>
      <c r="E39" s="703"/>
      <c r="F39" s="701" t="s">
        <v>336</v>
      </c>
      <c r="G39" s="703"/>
      <c r="H39" s="701" t="s">
        <v>394</v>
      </c>
      <c r="I39" s="703"/>
      <c r="J39" s="701" t="s">
        <v>394</v>
      </c>
      <c r="K39" s="703"/>
      <c r="L39" s="701" t="s">
        <v>394</v>
      </c>
      <c r="M39" s="703"/>
      <c r="N39" s="701" t="s">
        <v>394</v>
      </c>
      <c r="O39" s="703"/>
      <c r="P39" s="701" t="s">
        <v>395</v>
      </c>
      <c r="Q39" s="703"/>
      <c r="R39" s="701" t="s">
        <v>395</v>
      </c>
      <c r="S39" s="703"/>
      <c r="T39" s="701" t="s">
        <v>396</v>
      </c>
      <c r="U39" s="704"/>
      <c r="V39" s="701" t="s">
        <v>337</v>
      </c>
      <c r="W39" s="703"/>
      <c r="X39" s="701" t="s">
        <v>337</v>
      </c>
      <c r="Y39" s="703"/>
      <c r="Z39" s="701" t="s">
        <v>395</v>
      </c>
      <c r="AA39" s="703"/>
      <c r="AB39" s="705"/>
      <c r="AC39" s="703"/>
      <c r="AD39" s="701" t="s">
        <v>393</v>
      </c>
      <c r="AE39" s="703"/>
      <c r="AF39" s="701" t="s">
        <v>394</v>
      </c>
      <c r="AG39" s="703"/>
      <c r="AH39" s="701" t="s">
        <v>394</v>
      </c>
      <c r="AI39" s="703"/>
      <c r="AJ39" s="701" t="s">
        <v>394</v>
      </c>
      <c r="AK39" s="703"/>
      <c r="AL39" s="701" t="s">
        <v>394</v>
      </c>
      <c r="AM39" s="703"/>
      <c r="AN39" s="701" t="s">
        <v>395</v>
      </c>
      <c r="AO39" s="703"/>
      <c r="AP39" s="701" t="s">
        <v>395</v>
      </c>
      <c r="AQ39" s="703"/>
      <c r="AR39" s="701" t="s">
        <v>396</v>
      </c>
      <c r="AS39" s="704"/>
      <c r="AT39" s="701" t="s">
        <v>395</v>
      </c>
      <c r="AU39" s="703"/>
      <c r="AV39" s="226" t="s">
        <v>395</v>
      </c>
      <c r="AW39" s="36"/>
      <c r="AX39" s="362"/>
    </row>
    <row r="40" spans="1:50" s="5" customFormat="1" ht="23.25" customHeight="1">
      <c r="A40" s="1050" t="s">
        <v>654</v>
      </c>
      <c r="B40" s="1051"/>
      <c r="C40" s="1052"/>
      <c r="D40" s="206"/>
      <c r="E40" s="153"/>
      <c r="F40" s="206"/>
      <c r="G40" s="153"/>
      <c r="H40" s="206">
        <f>IF('様13S'!$M37="","",'様13S'!$M37)</f>
      </c>
      <c r="I40" s="153"/>
      <c r="J40" s="206"/>
      <c r="K40" s="153"/>
      <c r="L40" s="206">
        <f>IF('様13S'!$M91="","",'様13S'!$M91)</f>
      </c>
      <c r="M40" s="153"/>
      <c r="N40" s="206"/>
      <c r="O40" s="153"/>
      <c r="P40" s="206"/>
      <c r="Q40" s="153"/>
      <c r="R40" s="206">
        <f>IF('様13S'!$M145="","",'様13S'!$M145)</f>
      </c>
      <c r="S40" s="153"/>
      <c r="T40" s="206"/>
      <c r="U40" s="224"/>
      <c r="V40" s="206"/>
      <c r="W40" s="224"/>
      <c r="X40" s="206"/>
      <c r="Y40" s="224"/>
      <c r="Z40" s="206"/>
      <c r="AA40" s="153"/>
      <c r="AB40" s="336">
        <f>IF('様16S'!$M38="","",'様16S'!$M38)</f>
      </c>
      <c r="AC40" s="224"/>
      <c r="AD40" s="206">
        <f>IF('様16S'!$M93="","",'様16S'!$M93)</f>
      </c>
      <c r="AE40" s="153"/>
      <c r="AF40" s="206">
        <f>IF('様16S'!$M148="","",'様16S'!$M148)</f>
      </c>
      <c r="AG40" s="153"/>
      <c r="AH40" s="206"/>
      <c r="AI40" s="153"/>
      <c r="AJ40" s="206">
        <f>IF('様16S'!$M203="","",'様16S'!$M203)</f>
      </c>
      <c r="AK40" s="153"/>
      <c r="AL40" s="206"/>
      <c r="AM40" s="153"/>
      <c r="AN40" s="206"/>
      <c r="AO40" s="153"/>
      <c r="AP40" s="206">
        <f>IF('様16S'!$M258="","",'様16S'!$M258)</f>
      </c>
      <c r="AQ40" s="153"/>
      <c r="AR40" s="206"/>
      <c r="AS40" s="224"/>
      <c r="AT40" s="206">
        <f>IF('様16S'!$M313="","",'様16S'!$M313)</f>
      </c>
      <c r="AU40" s="153"/>
      <c r="AV40" s="206" t="e">
        <f>IF('様16S'!#REF!="","",'様16S'!#REF!)</f>
        <v>#REF!</v>
      </c>
      <c r="AW40" s="205"/>
      <c r="AX40" s="361"/>
    </row>
    <row r="41" spans="1:50" s="202" customFormat="1" ht="12" customHeight="1">
      <c r="A41" s="1053"/>
      <c r="B41" s="947"/>
      <c r="C41" s="948"/>
      <c r="D41" s="226"/>
      <c r="E41" s="35"/>
      <c r="F41" s="226"/>
      <c r="G41" s="35"/>
      <c r="H41" s="226"/>
      <c r="I41" s="35"/>
      <c r="J41" s="198"/>
      <c r="K41" s="35"/>
      <c r="L41" s="226"/>
      <c r="M41" s="35"/>
      <c r="N41" s="226"/>
      <c r="O41" s="35"/>
      <c r="P41" s="226"/>
      <c r="Q41" s="35"/>
      <c r="R41" s="226"/>
      <c r="S41" s="35"/>
      <c r="T41" s="226"/>
      <c r="U41" s="197"/>
      <c r="V41" s="226"/>
      <c r="W41" s="197"/>
      <c r="X41" s="226"/>
      <c r="Y41" s="197"/>
      <c r="Z41" s="226"/>
      <c r="AA41" s="35"/>
      <c r="AB41" s="311"/>
      <c r="AC41" s="197"/>
      <c r="AD41" s="198"/>
      <c r="AE41" s="35"/>
      <c r="AF41" s="198"/>
      <c r="AG41" s="35"/>
      <c r="AH41" s="198"/>
      <c r="AI41" s="35"/>
      <c r="AJ41" s="226"/>
      <c r="AK41" s="35"/>
      <c r="AL41" s="226"/>
      <c r="AM41" s="35"/>
      <c r="AN41" s="226"/>
      <c r="AO41" s="35"/>
      <c r="AP41" s="226"/>
      <c r="AQ41" s="35"/>
      <c r="AR41" s="226"/>
      <c r="AS41" s="197"/>
      <c r="AT41" s="226"/>
      <c r="AU41" s="35"/>
      <c r="AV41" s="226"/>
      <c r="AW41" s="36"/>
      <c r="AX41" s="362"/>
    </row>
    <row r="42" spans="1:50" s="5" customFormat="1" ht="23.25" customHeight="1">
      <c r="A42" s="1050" t="s">
        <v>646</v>
      </c>
      <c r="B42" s="1051"/>
      <c r="C42" s="1052"/>
      <c r="D42" s="206"/>
      <c r="E42" s="153">
        <f>IF(D42="","",IF(AND(3&lt;=D42,D42&lt;=12),"○","×"))</f>
      </c>
      <c r="F42" s="206"/>
      <c r="G42" s="153">
        <f>IF(F42="","",IF(AND(3&lt;=F42,F42&lt;=7),"○","×"))</f>
      </c>
      <c r="H42" s="206">
        <f>IF('様13S'!$M39="","",'様13S'!$M39)</f>
      </c>
      <c r="I42" s="153">
        <f>IF(H42="","",IF(AND(3&lt;=H42,H42&lt;=6),"○","×"))</f>
      </c>
      <c r="J42" s="206"/>
      <c r="K42" s="153">
        <f>IF(J42="","",IF(AND(3&lt;=J42,J42&lt;=6),"○","×"))</f>
      </c>
      <c r="L42" s="206">
        <f>IF('様13S'!$M93="","",'様13S'!$M93)</f>
      </c>
      <c r="M42" s="153">
        <f>IF(L42="","",IF(AND(3&lt;=L42,L42&lt;=6),"○","×"))</f>
      </c>
      <c r="N42" s="206"/>
      <c r="O42" s="153">
        <f>IF(N42="","",IF(AND(3&lt;=N42,N42&lt;=6),"○","×"))</f>
      </c>
      <c r="P42" s="206"/>
      <c r="Q42" s="153">
        <f>IF(P42="","",IF(AND(3&lt;=P42,P42&lt;=5),"○","×"))</f>
      </c>
      <c r="R42" s="206">
        <f>IF('様13S'!$M147="","",'様13S'!$M147)</f>
      </c>
      <c r="S42" s="153">
        <f>IF(R42="","",IF(AND(3&lt;=R42,R42&lt;=5),"○","×"))</f>
      </c>
      <c r="T42" s="206"/>
      <c r="U42" s="224">
        <f>IF(T42="","",IF(AND(2&lt;=T42,T42&lt;=5),"○","×"))</f>
      </c>
      <c r="V42" s="206"/>
      <c r="W42" s="153"/>
      <c r="X42" s="206"/>
      <c r="Y42" s="153"/>
      <c r="Z42" s="206"/>
      <c r="AA42" s="153">
        <f>IF(Z42="","",IF(AND(3&lt;=Z42,Z42&lt;=6),"○","×"))</f>
      </c>
      <c r="AB42" s="336">
        <f>IF('様16S'!$M40="","",'様16S'!$M40)</f>
      </c>
      <c r="AC42" s="224">
        <f>IF(AB42="","",IF(AND(3&lt;=AB42,AB42&lt;=12),"○","×"))</f>
      </c>
      <c r="AD42" s="206">
        <f>IF('様16S'!$M95="","",'様16S'!$M95)</f>
      </c>
      <c r="AE42" s="153">
        <f>IF(AD42="","",IF(AND(3&lt;=AD42,AD42&lt;=7),"○","×"))</f>
      </c>
      <c r="AF42" s="206">
        <f>IF('様16S'!$M150="","",'様16S'!$M150)</f>
      </c>
      <c r="AG42" s="153">
        <f>IF(AF42="","",IF(AND(3&lt;=AF42,AF42&lt;=6),"○","×"))</f>
      </c>
      <c r="AH42" s="206"/>
      <c r="AI42" s="153">
        <f>IF(AH42="","",IF(AND(3&lt;=AH42,AH42&lt;=6),"○","×"))</f>
      </c>
      <c r="AJ42" s="206">
        <f>IF('様16S'!$M205="","",'様16S'!$M205)</f>
      </c>
      <c r="AK42" s="153">
        <f>IF(AJ42="","",IF(AND(3&lt;=AJ42,AJ42&lt;=6),"○","×"))</f>
      </c>
      <c r="AL42" s="206"/>
      <c r="AM42" s="153">
        <f>IF(AL42="","",IF(AND(3&lt;=AL42,AL42&lt;=6),"○","×"))</f>
      </c>
      <c r="AN42" s="206"/>
      <c r="AO42" s="153">
        <f>IF(AN42="","",IF(AND(3&lt;=AN42,AN42&lt;=5),"○","×"))</f>
      </c>
      <c r="AP42" s="206">
        <f>IF('様16S'!$M260="","",'様16S'!$M260)</f>
      </c>
      <c r="AQ42" s="153">
        <f>IF(AP42="","",IF(AND(3&lt;=AP42,AP42&lt;=5),"○","×"))</f>
      </c>
      <c r="AR42" s="206"/>
      <c r="AS42" s="224">
        <f>IF(AR42="","",IF(AND(2&lt;=AR42,AR42&lt;=5),"○","×"))</f>
      </c>
      <c r="AT42" s="206">
        <f>IF('様16S'!$M315="","",'様16S'!$M315)</f>
      </c>
      <c r="AU42" s="153">
        <f>IF(AT42="","",IF(AND(3&lt;=AT42,AT42&lt;=6),"○","×"))</f>
      </c>
      <c r="AV42" s="206" t="e">
        <f>IF('様16S'!#REF!="","",'様16S'!#REF!)</f>
        <v>#REF!</v>
      </c>
      <c r="AW42" s="205" t="e">
        <f>IF(AV42="","",IF(AND(3&lt;=AV42,AV42&lt;=6),"○","×"))</f>
        <v>#REF!</v>
      </c>
      <c r="AX42" s="361"/>
    </row>
    <row r="43" spans="1:50" s="202" customFormat="1" ht="12" customHeight="1">
      <c r="A43" s="1053"/>
      <c r="B43" s="947"/>
      <c r="C43" s="948"/>
      <c r="D43" s="226" t="s">
        <v>411</v>
      </c>
      <c r="E43" s="35"/>
      <c r="F43" s="226" t="s">
        <v>412</v>
      </c>
      <c r="G43" s="35"/>
      <c r="H43" s="226" t="s">
        <v>1126</v>
      </c>
      <c r="I43" s="35"/>
      <c r="J43" s="226" t="s">
        <v>1126</v>
      </c>
      <c r="K43" s="35"/>
      <c r="L43" s="226" t="s">
        <v>1126</v>
      </c>
      <c r="M43" s="35"/>
      <c r="N43" s="226" t="s">
        <v>1126</v>
      </c>
      <c r="O43" s="35"/>
      <c r="P43" s="226" t="s">
        <v>1127</v>
      </c>
      <c r="Q43" s="35"/>
      <c r="R43" s="226" t="s">
        <v>1127</v>
      </c>
      <c r="S43" s="35"/>
      <c r="T43" s="226" t="s">
        <v>1128</v>
      </c>
      <c r="U43" s="197"/>
      <c r="V43" s="226"/>
      <c r="W43" s="197"/>
      <c r="X43" s="226"/>
      <c r="Y43" s="197"/>
      <c r="Z43" s="226" t="s">
        <v>1126</v>
      </c>
      <c r="AA43" s="35"/>
      <c r="AB43" s="335" t="s">
        <v>411</v>
      </c>
      <c r="AC43" s="35"/>
      <c r="AD43" s="226" t="s">
        <v>412</v>
      </c>
      <c r="AE43" s="35"/>
      <c r="AF43" s="226" t="s">
        <v>1126</v>
      </c>
      <c r="AG43" s="35"/>
      <c r="AH43" s="226" t="s">
        <v>1126</v>
      </c>
      <c r="AI43" s="35"/>
      <c r="AJ43" s="226" t="s">
        <v>1126</v>
      </c>
      <c r="AK43" s="35"/>
      <c r="AL43" s="226" t="s">
        <v>1126</v>
      </c>
      <c r="AM43" s="35"/>
      <c r="AN43" s="226" t="s">
        <v>1127</v>
      </c>
      <c r="AO43" s="35"/>
      <c r="AP43" s="226" t="s">
        <v>1127</v>
      </c>
      <c r="AQ43" s="35"/>
      <c r="AR43" s="226" t="s">
        <v>1128</v>
      </c>
      <c r="AS43" s="197"/>
      <c r="AT43" s="226" t="s">
        <v>1126</v>
      </c>
      <c r="AU43" s="35"/>
      <c r="AV43" s="226" t="s">
        <v>1126</v>
      </c>
      <c r="AW43" s="36"/>
      <c r="AX43" s="362"/>
    </row>
    <row r="44" spans="1:50" s="5" customFormat="1" ht="23.25" customHeight="1">
      <c r="A44" s="1059" t="s">
        <v>647</v>
      </c>
      <c r="B44" s="938"/>
      <c r="C44" s="1060"/>
      <c r="D44" s="206"/>
      <c r="E44" s="153"/>
      <c r="F44" s="206"/>
      <c r="G44" s="153">
        <f>IF(F44="","",IF(AND(65&lt;=F44,F44&lt;=85),"○","×"))</f>
      </c>
      <c r="H44" s="206">
        <f>IF('様13S'!$M40="","",'様13S'!$M40)</f>
      </c>
      <c r="I44" s="153">
        <f>IF(H44="","",IF(AND(70&lt;=H44,H44&lt;=85),"○","×"))</f>
      </c>
      <c r="J44" s="206"/>
      <c r="K44" s="153">
        <f>IF(J44="","",IF(AND(70&lt;=J44,J44&lt;=85),"○","×"))</f>
      </c>
      <c r="L44" s="206">
        <f>IF('様13S'!$M94="","",'様13S'!$M94)</f>
      </c>
      <c r="M44" s="153">
        <f>IF(L44="","",IF(AND(70&lt;=L44,L44&lt;=85),"○","×"))</f>
      </c>
      <c r="N44" s="206"/>
      <c r="O44" s="153">
        <f>IF(N44="","",IF(AND(70&lt;=N44,N44&lt;=85),"○","×"))</f>
      </c>
      <c r="P44" s="206"/>
      <c r="Q44" s="153">
        <f>IF(P44="","",IF(AND(75&lt;=P44,P44&lt;=85),"○","×"))</f>
      </c>
      <c r="R44" s="206">
        <f>IF('様13S'!$M148="","",'様13S'!$M148)</f>
      </c>
      <c r="S44" s="153">
        <f>IF(R44="","",IF(AND(75&lt;=R44,R44&lt;=85),"○","×"))</f>
      </c>
      <c r="T44" s="206"/>
      <c r="U44" s="224">
        <f>IF(T44="","",IF(AND(75&lt;=T44,T44&lt;=90),"○","×"))</f>
      </c>
      <c r="V44" s="206"/>
      <c r="W44" s="153"/>
      <c r="X44" s="206"/>
      <c r="Y44" s="153"/>
      <c r="Z44" s="206"/>
      <c r="AA44" s="153">
        <f>IF(Z44="","",IF(AND(70&lt;=Z44,Z44&lt;=85),"○","×"))</f>
      </c>
      <c r="AB44" s="336">
        <f>IF('様16S'!$M41="","",'様16S'!$M41)</f>
      </c>
      <c r="AC44" s="224"/>
      <c r="AD44" s="206">
        <f>IF('様16S'!$M96="","",'様16S'!$M96)</f>
      </c>
      <c r="AE44" s="153">
        <f>IF(AD44="","",IF(AND(65&lt;=AD44,AD44&lt;=85),"○","×"))</f>
      </c>
      <c r="AF44" s="206">
        <f>IF('様16S'!$M151="","",'様16S'!$M151)</f>
      </c>
      <c r="AG44" s="153">
        <f>IF(AF44="","",IF(AND(70&lt;=AF44,AF44&lt;=85),"○","×"))</f>
      </c>
      <c r="AH44" s="206"/>
      <c r="AI44" s="153">
        <f>IF(AH44="","",IF(AND(70&lt;=AH44,AH44&lt;=85),"○","×"))</f>
      </c>
      <c r="AJ44" s="206">
        <f>IF('様16S'!$M206="","",'様16S'!$M206)</f>
      </c>
      <c r="AK44" s="153">
        <f>IF(AJ44="","",IF(AND(70&lt;=AJ44,AJ44&lt;=85),"○","×"))</f>
      </c>
      <c r="AL44" s="206"/>
      <c r="AM44" s="153">
        <f>IF(AL44="","",IF(AND(70&lt;=AL44,AL44&lt;=85),"○","×"))</f>
      </c>
      <c r="AN44" s="206"/>
      <c r="AO44" s="153">
        <f>IF(AN44="","",IF(AND(75&lt;=AN44,AN44&lt;=85),"○","×"))</f>
      </c>
      <c r="AP44" s="206">
        <f>IF('様16S'!$M261="","",'様16S'!$M261)</f>
      </c>
      <c r="AQ44" s="153">
        <f>IF(AP44="","",IF(AND(75&lt;=AP44,AP44&lt;=85),"○","×"))</f>
      </c>
      <c r="AR44" s="206"/>
      <c r="AS44" s="224">
        <f>IF(AR44="","",IF(AND(75&lt;=AR44,AR44&lt;=90),"○","×"))</f>
      </c>
      <c r="AT44" s="206">
        <f>IF('様16S'!$M316="","",'様16S'!$M316)</f>
      </c>
      <c r="AU44" s="153">
        <f>IF(AT44="","",IF(AND(70&lt;=AT44,AT44&lt;=85),"○","×"))</f>
      </c>
      <c r="AV44" s="206" t="e">
        <f>IF('様16S'!#REF!="","",'様16S'!#REF!)</f>
        <v>#REF!</v>
      </c>
      <c r="AW44" s="205" t="e">
        <f>IF(AV44="","",IF(AND(70&lt;=AV44,AV44&lt;=85),"○","×"))</f>
        <v>#REF!</v>
      </c>
      <c r="AX44" s="361"/>
    </row>
    <row r="45" spans="1:50" s="202" customFormat="1" ht="12" customHeight="1">
      <c r="A45" s="1061"/>
      <c r="B45" s="900"/>
      <c r="C45" s="1039"/>
      <c r="D45" s="226"/>
      <c r="E45" s="35"/>
      <c r="F45" s="226" t="s">
        <v>196</v>
      </c>
      <c r="G45" s="35"/>
      <c r="H45" s="226" t="s">
        <v>197</v>
      </c>
      <c r="I45" s="35"/>
      <c r="J45" s="226" t="s">
        <v>197</v>
      </c>
      <c r="K45" s="35"/>
      <c r="L45" s="226" t="s">
        <v>197</v>
      </c>
      <c r="M45" s="35"/>
      <c r="N45" s="226" t="s">
        <v>197</v>
      </c>
      <c r="O45" s="35"/>
      <c r="P45" s="226" t="s">
        <v>198</v>
      </c>
      <c r="Q45" s="35"/>
      <c r="R45" s="226" t="s">
        <v>198</v>
      </c>
      <c r="S45" s="35"/>
      <c r="T45" s="226" t="s">
        <v>200</v>
      </c>
      <c r="U45" s="197"/>
      <c r="V45" s="226"/>
      <c r="W45" s="197"/>
      <c r="X45" s="226"/>
      <c r="Y45" s="197"/>
      <c r="Z45" s="226" t="s">
        <v>197</v>
      </c>
      <c r="AA45" s="35"/>
      <c r="AB45" s="335"/>
      <c r="AC45" s="35"/>
      <c r="AD45" s="226" t="s">
        <v>196</v>
      </c>
      <c r="AE45" s="35"/>
      <c r="AF45" s="226" t="s">
        <v>197</v>
      </c>
      <c r="AG45" s="35"/>
      <c r="AH45" s="226" t="s">
        <v>197</v>
      </c>
      <c r="AI45" s="35"/>
      <c r="AJ45" s="226" t="s">
        <v>197</v>
      </c>
      <c r="AK45" s="35"/>
      <c r="AL45" s="226" t="s">
        <v>197</v>
      </c>
      <c r="AM45" s="35"/>
      <c r="AN45" s="226" t="s">
        <v>198</v>
      </c>
      <c r="AO45" s="35"/>
      <c r="AP45" s="226" t="s">
        <v>198</v>
      </c>
      <c r="AQ45" s="35"/>
      <c r="AR45" s="226" t="s">
        <v>200</v>
      </c>
      <c r="AS45" s="197"/>
      <c r="AT45" s="226" t="s">
        <v>197</v>
      </c>
      <c r="AU45" s="35"/>
      <c r="AV45" s="226" t="s">
        <v>197</v>
      </c>
      <c r="AW45" s="36"/>
      <c r="AX45" s="362"/>
    </row>
    <row r="46" spans="1:50" s="5" customFormat="1" ht="23.25" customHeight="1">
      <c r="A46" s="1059" t="s">
        <v>648</v>
      </c>
      <c r="B46" s="938"/>
      <c r="C46" s="1060"/>
      <c r="D46" s="206"/>
      <c r="E46" s="153">
        <f>IF(D46="","",IF(3.43&lt;=D46,"○","×"))</f>
      </c>
      <c r="F46" s="206"/>
      <c r="G46" s="153">
        <f>IF(F46="","",IF(4.9&lt;=F46,"○","×"))</f>
      </c>
      <c r="H46" s="206">
        <f>IF('様13S'!$M41="","",'様13S'!$M41)</f>
      </c>
      <c r="I46" s="153">
        <f>IF(H46="","",IF(4.9&lt;=H46,"○","×"))</f>
      </c>
      <c r="J46" s="206"/>
      <c r="K46" s="153">
        <f>IF(J46="","",IF(4.9&lt;=J46,"○","×"))</f>
      </c>
      <c r="L46" s="206">
        <f>IF('様13S'!$M95="","",'様13S'!$M95)</f>
      </c>
      <c r="M46" s="153">
        <f>IF(L46="","",IF(4.9&lt;=L46,"○","×"))</f>
      </c>
      <c r="N46" s="206"/>
      <c r="O46" s="153">
        <f>IF(N46="","",IF(4.9&lt;=N46,"○","×"))</f>
      </c>
      <c r="P46" s="206"/>
      <c r="Q46" s="153">
        <f>IF(P46="","",IF(4.9&lt;=P46,"○","×"))</f>
      </c>
      <c r="R46" s="206">
        <f>IF('様13S'!$M149="","",'様13S'!$M149)</f>
      </c>
      <c r="S46" s="153">
        <f>IF(R46="","",IF(4.9&lt;=R46,"○","×"))</f>
      </c>
      <c r="T46" s="206"/>
      <c r="U46" s="224">
        <f>IF(T46="","",IF(3.43&lt;=T46,"○","×"))</f>
      </c>
      <c r="V46" s="206"/>
      <c r="W46" s="224">
        <f>IF(V46="","",IF(3.43&lt;=V46,"○","×"))</f>
      </c>
      <c r="X46" s="206"/>
      <c r="Y46" s="224">
        <f>IF(X46="","",IF(3.43&lt;=X46,"○","×"))</f>
      </c>
      <c r="Z46" s="206"/>
      <c r="AA46" s="153">
        <f>IF(Z46="","",IF(4.9&lt;=Z46,"○","×"))</f>
      </c>
      <c r="AB46" s="336">
        <f>IF('様16S'!$M42="","",'様16S'!$M42)</f>
      </c>
      <c r="AC46" s="224">
        <f>IF(AB46="","",IF(3.43&lt;=AB46,"○","×"))</f>
      </c>
      <c r="AD46" s="206">
        <f>IF('様16S'!$M97="","",'様16S'!$M97)</f>
      </c>
      <c r="AE46" s="153">
        <f>IF(AD46="","",IF(4.9&lt;=AD46,"○","×"))</f>
      </c>
      <c r="AF46" s="206">
        <f>IF('様16S'!$M152="","",'様16S'!$M152)</f>
      </c>
      <c r="AG46" s="153">
        <f>IF(AF46="","",IF(4.9&lt;=AF46,"○","×"))</f>
      </c>
      <c r="AH46" s="206"/>
      <c r="AI46" s="153">
        <f>IF(AH46="","",IF(4.9&lt;=AH46,"○","×"))</f>
      </c>
      <c r="AJ46" s="206">
        <f>IF('様16S'!$M207="","",'様16S'!$M207)</f>
      </c>
      <c r="AK46" s="153">
        <f>IF(AJ46="","",IF(4.9&lt;=AJ46,"○","×"))</f>
      </c>
      <c r="AL46" s="206"/>
      <c r="AM46" s="153">
        <f>IF(AL46="","",IF(4.9&lt;=AL46,"○","×"))</f>
      </c>
      <c r="AN46" s="206"/>
      <c r="AO46" s="153">
        <f>IF(AN46="","",IF(4.9&lt;=AN46,"○","×"))</f>
      </c>
      <c r="AP46" s="206">
        <f>IF('様16S'!$M262="","",'様16S'!$M262)</f>
      </c>
      <c r="AQ46" s="153">
        <f>IF(AP46="","",IF(4.9&lt;=AP46,"○","×"))</f>
      </c>
      <c r="AR46" s="206"/>
      <c r="AS46" s="224">
        <f>IF(AR46="","",IF(3.43&lt;=AR46,"○","×"))</f>
      </c>
      <c r="AT46" s="206">
        <f>IF('様16S'!$M317="","",'様16S'!$M317)</f>
      </c>
      <c r="AU46" s="153">
        <f>IF(AT46="","",IF(4.9&lt;=AT46,"○","×"))</f>
      </c>
      <c r="AV46" s="206" t="e">
        <f>IF('様16S'!#REF!="","",'様16S'!#REF!)</f>
        <v>#REF!</v>
      </c>
      <c r="AW46" s="205" t="e">
        <f>IF(AV46="","",IF(4.9&lt;=AV46,"○","×"))</f>
        <v>#REF!</v>
      </c>
      <c r="AX46" s="361"/>
    </row>
    <row r="47" spans="1:50" s="202" customFormat="1" ht="12" customHeight="1">
      <c r="A47" s="1061"/>
      <c r="B47" s="900"/>
      <c r="C47" s="1039"/>
      <c r="D47" s="226" t="s">
        <v>651</v>
      </c>
      <c r="E47" s="35"/>
      <c r="F47" s="226" t="s">
        <v>650</v>
      </c>
      <c r="G47" s="35"/>
      <c r="H47" s="226" t="s">
        <v>650</v>
      </c>
      <c r="I47" s="35"/>
      <c r="J47" s="226" t="s">
        <v>650</v>
      </c>
      <c r="K47" s="35"/>
      <c r="L47" s="226" t="s">
        <v>650</v>
      </c>
      <c r="M47" s="35"/>
      <c r="N47" s="226" t="s">
        <v>650</v>
      </c>
      <c r="O47" s="35"/>
      <c r="P47" s="226" t="s">
        <v>650</v>
      </c>
      <c r="Q47" s="35"/>
      <c r="R47" s="226" t="s">
        <v>650</v>
      </c>
      <c r="S47" s="35"/>
      <c r="T47" s="226" t="s">
        <v>651</v>
      </c>
      <c r="U47" s="197"/>
      <c r="V47" s="226" t="s">
        <v>651</v>
      </c>
      <c r="W47" s="197"/>
      <c r="X47" s="226" t="s">
        <v>651</v>
      </c>
      <c r="Y47" s="197"/>
      <c r="Z47" s="226" t="s">
        <v>650</v>
      </c>
      <c r="AA47" s="35"/>
      <c r="AB47" s="335" t="s">
        <v>651</v>
      </c>
      <c r="AC47" s="35"/>
      <c r="AD47" s="226" t="s">
        <v>650</v>
      </c>
      <c r="AE47" s="35"/>
      <c r="AF47" s="226" t="s">
        <v>650</v>
      </c>
      <c r="AG47" s="35"/>
      <c r="AH47" s="226" t="s">
        <v>650</v>
      </c>
      <c r="AI47" s="35"/>
      <c r="AJ47" s="226" t="s">
        <v>650</v>
      </c>
      <c r="AK47" s="35"/>
      <c r="AL47" s="226" t="s">
        <v>650</v>
      </c>
      <c r="AM47" s="35"/>
      <c r="AN47" s="226" t="s">
        <v>650</v>
      </c>
      <c r="AO47" s="35"/>
      <c r="AP47" s="226" t="s">
        <v>650</v>
      </c>
      <c r="AQ47" s="35"/>
      <c r="AR47" s="226" t="s">
        <v>651</v>
      </c>
      <c r="AS47" s="197"/>
      <c r="AT47" s="226" t="s">
        <v>650</v>
      </c>
      <c r="AU47" s="35"/>
      <c r="AV47" s="226" t="s">
        <v>650</v>
      </c>
      <c r="AW47" s="36"/>
      <c r="AX47" s="362"/>
    </row>
    <row r="48" spans="1:50" s="5" customFormat="1" ht="23.25" customHeight="1">
      <c r="A48" s="1059" t="s">
        <v>649</v>
      </c>
      <c r="B48" s="938"/>
      <c r="C48" s="1060"/>
      <c r="D48" s="206"/>
      <c r="E48" s="153">
        <f>IF(D48="","",IF(AND(10&lt;=D48,D48&lt;=40),"○","×"))</f>
      </c>
      <c r="F48" s="206"/>
      <c r="G48" s="153">
        <f>IF(F48="","",IF(AND(20&lt;=F48,F48&lt;=40),"○","×"))</f>
      </c>
      <c r="H48" s="206">
        <f>IF('様13S'!$M42="","",'様13S'!$M42)</f>
      </c>
      <c r="I48" s="153">
        <f>IF(H48="","",IF(AND(20&lt;=H48,H48&lt;=40),"○","×"))</f>
      </c>
      <c r="J48" s="206"/>
      <c r="K48" s="153">
        <f>IF(J48="","",IF(AND(20&lt;=J48,J48&lt;=40),"○","×"))</f>
      </c>
      <c r="L48" s="206">
        <f>IF('様13S'!$M96="","",'様13S'!$M96)</f>
      </c>
      <c r="M48" s="153">
        <f>IF(L48="","",IF(AND(20&lt;=L48,L48&lt;=40),"○","×"))</f>
      </c>
      <c r="N48" s="206"/>
      <c r="O48" s="153">
        <f>IF(N48="","",IF(AND(20&lt;=N48,N48&lt;=40),"○","×"))</f>
      </c>
      <c r="P48" s="206"/>
      <c r="Q48" s="153">
        <f>IF(P48="","",IF(AND(20&lt;=P48,P48&lt;=40),"○","×"))</f>
      </c>
      <c r="R48" s="206">
        <f>IF('様13S'!$M150="","",'様13S'!$M150)</f>
      </c>
      <c r="S48" s="153">
        <f>IF(R48="","",IF(AND(20&lt;=R48,R48&lt;=40),"○","×"))</f>
      </c>
      <c r="T48" s="206"/>
      <c r="U48" s="224">
        <f>IF(T48="","",IF(AND(20&lt;=T48,T48&lt;=80),"○","×"))</f>
      </c>
      <c r="V48" s="206"/>
      <c r="W48" s="153">
        <f>IF(V48="","",IF(AND(20&lt;=V48,V48&lt;=40),"○","×"))</f>
      </c>
      <c r="X48" s="206"/>
      <c r="Y48" s="153">
        <f>IF(X48="","",IF(AND(20&lt;=X48,X48&lt;=40),"○","×"))</f>
      </c>
      <c r="Z48" s="206"/>
      <c r="AA48" s="153">
        <f>IF(Z48="","",IF(AND(20&lt;=Z48,Z48&lt;=40),"○","×"))</f>
      </c>
      <c r="AB48" s="336">
        <f>IF('様16S'!$M43="","",'様16S'!$M43)</f>
      </c>
      <c r="AC48" s="224">
        <f>IF(AB48="","",IF(AND(10&lt;=AB48,AB48&lt;=40),"○","×"))</f>
      </c>
      <c r="AD48" s="206">
        <f>IF('様16S'!$M98="","",'様16S'!$M98)</f>
      </c>
      <c r="AE48" s="153">
        <f>IF(AD48="","",IF(AND(20&lt;=AD48,AD48&lt;=40),"○","×"))</f>
      </c>
      <c r="AF48" s="206">
        <f>IF('様16S'!$M153="","",'様16S'!$M153)</f>
      </c>
      <c r="AG48" s="153">
        <f>IF(AF48="","",IF(AND(20&lt;=AF48,AF48&lt;=40),"○","×"))</f>
      </c>
      <c r="AH48" s="206"/>
      <c r="AI48" s="153">
        <f>IF(AH48="","",IF(AND(20&lt;=AH48,AH48&lt;=40),"○","×"))</f>
      </c>
      <c r="AJ48" s="206">
        <f>IF('様16S'!$M208="","",'様16S'!$M208)</f>
      </c>
      <c r="AK48" s="153">
        <f>IF(AJ48="","",IF(AND(20&lt;=AJ48,AJ48&lt;=40),"○","×"))</f>
      </c>
      <c r="AL48" s="206"/>
      <c r="AM48" s="153">
        <f>IF(AL48="","",IF(AND(20&lt;=AL48,AL48&lt;=40),"○","×"))</f>
      </c>
      <c r="AN48" s="206"/>
      <c r="AO48" s="153">
        <f>IF(AN48="","",IF(AND(20&lt;=AN48,AN48&lt;=40),"○","×"))</f>
      </c>
      <c r="AP48" s="206">
        <f>IF('様16S'!$M263="","",'様16S'!$M263)</f>
      </c>
      <c r="AQ48" s="153">
        <f>IF(AP48="","",IF(AND(20&lt;=AP48,AP48&lt;=40),"○","×"))</f>
      </c>
      <c r="AR48" s="206"/>
      <c r="AS48" s="224">
        <f>IF(AR48="","",IF(AND(20&lt;=AR48,AR48&lt;=80),"○","×"))</f>
      </c>
      <c r="AT48" s="206">
        <f>IF('様16S'!$M318="","",'様16S'!$M318)</f>
      </c>
      <c r="AU48" s="153">
        <f>IF(AT48="","",IF(AND(20&lt;=AT48,AT48&lt;=40),"○","×"))</f>
      </c>
      <c r="AV48" s="206" t="e">
        <f>IF('様16S'!#REF!="","",'様16S'!#REF!)</f>
        <v>#REF!</v>
      </c>
      <c r="AW48" s="205" t="e">
        <f>IF(AV48="","",IF(AND(20&lt;=AV48,AV48&lt;=40),"○","×"))</f>
        <v>#REF!</v>
      </c>
      <c r="AX48" s="361"/>
    </row>
    <row r="49" spans="1:50" s="202" customFormat="1" ht="12" customHeight="1">
      <c r="A49" s="1061"/>
      <c r="B49" s="900"/>
      <c r="C49" s="1039"/>
      <c r="D49" s="230" t="s">
        <v>338</v>
      </c>
      <c r="E49" s="35"/>
      <c r="F49" s="226" t="s">
        <v>339</v>
      </c>
      <c r="G49" s="35"/>
      <c r="H49" s="226" t="s">
        <v>339</v>
      </c>
      <c r="I49" s="35"/>
      <c r="J49" s="226" t="s">
        <v>339</v>
      </c>
      <c r="K49" s="35"/>
      <c r="L49" s="226" t="s">
        <v>339</v>
      </c>
      <c r="M49" s="35"/>
      <c r="N49" s="226" t="s">
        <v>339</v>
      </c>
      <c r="O49" s="35"/>
      <c r="P49" s="226" t="s">
        <v>339</v>
      </c>
      <c r="Q49" s="35"/>
      <c r="R49" s="226" t="s">
        <v>339</v>
      </c>
      <c r="S49" s="35"/>
      <c r="T49" s="226" t="s">
        <v>340</v>
      </c>
      <c r="U49" s="197"/>
      <c r="V49" s="226" t="s">
        <v>339</v>
      </c>
      <c r="W49" s="197"/>
      <c r="X49" s="226" t="s">
        <v>339</v>
      </c>
      <c r="Y49" s="197"/>
      <c r="Z49" s="226" t="s">
        <v>339</v>
      </c>
      <c r="AA49" s="35"/>
      <c r="AB49" s="335" t="s">
        <v>338</v>
      </c>
      <c r="AC49" s="35"/>
      <c r="AD49" s="226" t="s">
        <v>339</v>
      </c>
      <c r="AE49" s="35"/>
      <c r="AF49" s="226" t="s">
        <v>339</v>
      </c>
      <c r="AG49" s="35"/>
      <c r="AH49" s="226" t="s">
        <v>339</v>
      </c>
      <c r="AI49" s="35"/>
      <c r="AJ49" s="226" t="s">
        <v>339</v>
      </c>
      <c r="AK49" s="35"/>
      <c r="AL49" s="226" t="s">
        <v>339</v>
      </c>
      <c r="AM49" s="35"/>
      <c r="AN49" s="226" t="s">
        <v>339</v>
      </c>
      <c r="AO49" s="35"/>
      <c r="AP49" s="226" t="s">
        <v>339</v>
      </c>
      <c r="AQ49" s="35"/>
      <c r="AR49" s="226" t="s">
        <v>340</v>
      </c>
      <c r="AS49" s="197"/>
      <c r="AT49" s="226" t="s">
        <v>339</v>
      </c>
      <c r="AU49" s="35"/>
      <c r="AV49" s="226" t="s">
        <v>339</v>
      </c>
      <c r="AW49" s="36"/>
      <c r="AX49" s="362"/>
    </row>
    <row r="50" spans="1:50" s="5" customFormat="1" ht="23.25" customHeight="1">
      <c r="A50" s="1062" t="s">
        <v>1135</v>
      </c>
      <c r="B50" s="1065" t="s">
        <v>1132</v>
      </c>
      <c r="C50" s="1060"/>
      <c r="D50" s="1019"/>
      <c r="E50" s="1011"/>
      <c r="F50" s="985"/>
      <c r="G50" s="1011"/>
      <c r="H50" s="985"/>
      <c r="I50" s="1011"/>
      <c r="J50" s="318"/>
      <c r="K50" s="156">
        <f>IF(J50="","",IF(AND(99&lt;=J50,J50&lt;=101),"○","×"))</f>
      </c>
      <c r="L50" s="985"/>
      <c r="M50" s="1011"/>
      <c r="N50" s="318"/>
      <c r="O50" s="156">
        <f>IF(N50="","",IF(AND(99&lt;=N50,N50&lt;=101),"○","×"))</f>
      </c>
      <c r="P50" s="985"/>
      <c r="Q50" s="1011"/>
      <c r="R50" s="985"/>
      <c r="S50" s="1011"/>
      <c r="T50" s="985"/>
      <c r="U50" s="1017"/>
      <c r="V50" s="985"/>
      <c r="W50" s="1017"/>
      <c r="X50" s="985"/>
      <c r="Y50" s="1017"/>
      <c r="Z50" s="985"/>
      <c r="AA50" s="1011"/>
      <c r="AB50" s="1019"/>
      <c r="AC50" s="1011"/>
      <c r="AD50" s="985"/>
      <c r="AE50" s="1011"/>
      <c r="AF50" s="985"/>
      <c r="AG50" s="1011"/>
      <c r="AH50" s="318"/>
      <c r="AI50" s="156">
        <f>IF(AH50="","",IF(AND(99&lt;=AH50,AH50&lt;=101),"○","×"))</f>
      </c>
      <c r="AJ50" s="985"/>
      <c r="AK50" s="1011"/>
      <c r="AL50" s="318"/>
      <c r="AM50" s="156">
        <f>IF(AL50="","",IF(AND(99&lt;=AL50,AL50&lt;=101),"○","×"))</f>
      </c>
      <c r="AN50" s="985"/>
      <c r="AO50" s="1011"/>
      <c r="AP50" s="985"/>
      <c r="AQ50" s="1011"/>
      <c r="AR50" s="985"/>
      <c r="AS50" s="1017"/>
      <c r="AT50" s="985"/>
      <c r="AU50" s="1011"/>
      <c r="AV50" s="985"/>
      <c r="AW50" s="987"/>
      <c r="AX50" s="361"/>
    </row>
    <row r="51" spans="1:50" s="5" customFormat="1" ht="12" customHeight="1">
      <c r="A51" s="1063"/>
      <c r="B51" s="899"/>
      <c r="C51" s="1039"/>
      <c r="D51" s="1020"/>
      <c r="E51" s="1012"/>
      <c r="F51" s="986"/>
      <c r="G51" s="1012"/>
      <c r="H51" s="986"/>
      <c r="I51" s="1018"/>
      <c r="J51" s="34"/>
      <c r="K51" s="200"/>
      <c r="L51" s="986"/>
      <c r="M51" s="1012"/>
      <c r="N51" s="34"/>
      <c r="O51" s="200"/>
      <c r="P51" s="986"/>
      <c r="Q51" s="1012"/>
      <c r="R51" s="986"/>
      <c r="S51" s="1012"/>
      <c r="T51" s="986"/>
      <c r="U51" s="1018"/>
      <c r="V51" s="986"/>
      <c r="W51" s="1018"/>
      <c r="X51" s="986"/>
      <c r="Y51" s="1018"/>
      <c r="Z51" s="986"/>
      <c r="AA51" s="1012"/>
      <c r="AB51" s="1020"/>
      <c r="AC51" s="1012"/>
      <c r="AD51" s="986"/>
      <c r="AE51" s="1012"/>
      <c r="AF51" s="986"/>
      <c r="AG51" s="1012"/>
      <c r="AH51" s="34"/>
      <c r="AI51" s="200"/>
      <c r="AJ51" s="986"/>
      <c r="AK51" s="1012"/>
      <c r="AL51" s="34"/>
      <c r="AM51" s="200"/>
      <c r="AN51" s="986"/>
      <c r="AO51" s="1012"/>
      <c r="AP51" s="986"/>
      <c r="AQ51" s="1012"/>
      <c r="AR51" s="986"/>
      <c r="AS51" s="1018"/>
      <c r="AT51" s="986"/>
      <c r="AU51" s="1012"/>
      <c r="AV51" s="986"/>
      <c r="AW51" s="1006"/>
      <c r="AX51" s="361"/>
    </row>
    <row r="52" spans="1:50" s="5" customFormat="1" ht="23.25" customHeight="1">
      <c r="A52" s="1063"/>
      <c r="B52" s="1037" t="s">
        <v>201</v>
      </c>
      <c r="C52" s="1038"/>
      <c r="D52" s="1019"/>
      <c r="E52" s="1011"/>
      <c r="F52" s="985"/>
      <c r="G52" s="1011"/>
      <c r="H52" s="985"/>
      <c r="I52" s="1011"/>
      <c r="J52" s="206"/>
      <c r="K52" s="153">
        <f>IF(J52="","",IF(1500&lt;=J52,"○","×"))</f>
      </c>
      <c r="L52" s="985"/>
      <c r="M52" s="1011"/>
      <c r="N52" s="206"/>
      <c r="O52" s="153">
        <f>IF(N52="","",IF(1500&lt;=N52,"○","×"))</f>
      </c>
      <c r="P52" s="985"/>
      <c r="Q52" s="1011"/>
      <c r="R52" s="985"/>
      <c r="S52" s="1011"/>
      <c r="T52" s="985"/>
      <c r="U52" s="1017"/>
      <c r="V52" s="985"/>
      <c r="W52" s="1017"/>
      <c r="X52" s="985"/>
      <c r="Y52" s="1017"/>
      <c r="Z52" s="985"/>
      <c r="AA52" s="1011"/>
      <c r="AB52" s="1019"/>
      <c r="AC52" s="1011"/>
      <c r="AD52" s="985"/>
      <c r="AE52" s="1011"/>
      <c r="AF52" s="985"/>
      <c r="AG52" s="1011"/>
      <c r="AH52" s="206"/>
      <c r="AI52" s="153">
        <f>IF(AH52="","",IF(1500&lt;=AH52,"○","×"))</f>
      </c>
      <c r="AJ52" s="985"/>
      <c r="AK52" s="1011"/>
      <c r="AL52" s="206"/>
      <c r="AM52" s="153">
        <f>IF(AL52="","",IF(1500&lt;=AL52,"○","×"))</f>
      </c>
      <c r="AN52" s="985"/>
      <c r="AO52" s="1011"/>
      <c r="AP52" s="985"/>
      <c r="AQ52" s="1011"/>
      <c r="AR52" s="985"/>
      <c r="AS52" s="1017"/>
      <c r="AT52" s="985"/>
      <c r="AU52" s="1011"/>
      <c r="AV52" s="985"/>
      <c r="AW52" s="987"/>
      <c r="AX52" s="361"/>
    </row>
    <row r="53" spans="1:50" s="5" customFormat="1" ht="12" customHeight="1">
      <c r="A53" s="1063"/>
      <c r="B53" s="899"/>
      <c r="C53" s="1039"/>
      <c r="D53" s="1020"/>
      <c r="E53" s="1012"/>
      <c r="F53" s="986"/>
      <c r="G53" s="1012"/>
      <c r="H53" s="986"/>
      <c r="I53" s="1012"/>
      <c r="J53" s="316"/>
      <c r="K53" s="200"/>
      <c r="L53" s="986"/>
      <c r="M53" s="1012"/>
      <c r="N53" s="316"/>
      <c r="O53" s="200"/>
      <c r="P53" s="986"/>
      <c r="Q53" s="1012"/>
      <c r="R53" s="986"/>
      <c r="S53" s="1012"/>
      <c r="T53" s="986"/>
      <c r="U53" s="1018"/>
      <c r="V53" s="986"/>
      <c r="W53" s="1018"/>
      <c r="X53" s="986"/>
      <c r="Y53" s="1018"/>
      <c r="Z53" s="986"/>
      <c r="AA53" s="1012"/>
      <c r="AB53" s="1020"/>
      <c r="AC53" s="1012"/>
      <c r="AD53" s="986"/>
      <c r="AE53" s="1012"/>
      <c r="AF53" s="986"/>
      <c r="AG53" s="1012"/>
      <c r="AH53" s="316"/>
      <c r="AI53" s="200"/>
      <c r="AJ53" s="986"/>
      <c r="AK53" s="1012"/>
      <c r="AL53" s="316"/>
      <c r="AM53" s="200"/>
      <c r="AN53" s="986"/>
      <c r="AO53" s="1012"/>
      <c r="AP53" s="986"/>
      <c r="AQ53" s="1012"/>
      <c r="AR53" s="986"/>
      <c r="AS53" s="1018"/>
      <c r="AT53" s="986"/>
      <c r="AU53" s="1012"/>
      <c r="AV53" s="986"/>
      <c r="AW53" s="1006"/>
      <c r="AX53" s="361"/>
    </row>
    <row r="54" spans="1:50" s="5" customFormat="1" ht="23.25" customHeight="1">
      <c r="A54" s="1063"/>
      <c r="B54" s="1037" t="s">
        <v>1133</v>
      </c>
      <c r="C54" s="1038"/>
      <c r="D54" s="1019"/>
      <c r="E54" s="1011"/>
      <c r="F54" s="985"/>
      <c r="G54" s="1011"/>
      <c r="H54" s="985"/>
      <c r="I54" s="1011"/>
      <c r="J54" s="315"/>
      <c r="K54" s="153">
        <f>IF(J54="","",IF(20&gt;=J54,"○","×"))</f>
      </c>
      <c r="L54" s="985"/>
      <c r="M54" s="1011"/>
      <c r="N54" s="315"/>
      <c r="O54" s="153">
        <f>IF(N54="","",IF(20&gt;=N54,"○","×"))</f>
      </c>
      <c r="P54" s="985"/>
      <c r="Q54" s="1011"/>
      <c r="R54" s="985"/>
      <c r="S54" s="1011"/>
      <c r="T54" s="985"/>
      <c r="U54" s="1017"/>
      <c r="V54" s="985"/>
      <c r="W54" s="1017"/>
      <c r="X54" s="985"/>
      <c r="Y54" s="1017"/>
      <c r="Z54" s="985"/>
      <c r="AA54" s="1011"/>
      <c r="AB54" s="1019"/>
      <c r="AC54" s="1011"/>
      <c r="AD54" s="985"/>
      <c r="AE54" s="1011"/>
      <c r="AF54" s="985"/>
      <c r="AG54" s="1011"/>
      <c r="AH54" s="317"/>
      <c r="AI54" s="153">
        <f>IF(AH54="","",IF(20&gt;=AH54,"○","×"))</f>
      </c>
      <c r="AJ54" s="985"/>
      <c r="AK54" s="1011"/>
      <c r="AL54" s="317"/>
      <c r="AM54" s="153">
        <f>IF(AL54="","",IF(20&gt;=AL54,"○","×"))</f>
      </c>
      <c r="AN54" s="985"/>
      <c r="AO54" s="1011"/>
      <c r="AP54" s="985"/>
      <c r="AQ54" s="1011"/>
      <c r="AR54" s="985"/>
      <c r="AS54" s="1017"/>
      <c r="AT54" s="985"/>
      <c r="AU54" s="1011"/>
      <c r="AV54" s="985"/>
      <c r="AW54" s="987"/>
      <c r="AX54" s="361"/>
    </row>
    <row r="55" spans="1:50" s="5" customFormat="1" ht="12" customHeight="1">
      <c r="A55" s="1064"/>
      <c r="B55" s="899"/>
      <c r="C55" s="1039"/>
      <c r="D55" s="1020"/>
      <c r="E55" s="1012"/>
      <c r="F55" s="986"/>
      <c r="G55" s="1012"/>
      <c r="H55" s="986"/>
      <c r="I55" s="1012"/>
      <c r="J55" s="302"/>
      <c r="K55" s="200"/>
      <c r="L55" s="986"/>
      <c r="M55" s="1012"/>
      <c r="N55" s="302"/>
      <c r="O55" s="200"/>
      <c r="P55" s="986"/>
      <c r="Q55" s="1012"/>
      <c r="R55" s="986"/>
      <c r="S55" s="1012"/>
      <c r="T55" s="986"/>
      <c r="U55" s="1018"/>
      <c r="V55" s="986"/>
      <c r="W55" s="1018"/>
      <c r="X55" s="986"/>
      <c r="Y55" s="1018"/>
      <c r="Z55" s="986"/>
      <c r="AA55" s="1012"/>
      <c r="AB55" s="1020"/>
      <c r="AC55" s="1012"/>
      <c r="AD55" s="986"/>
      <c r="AE55" s="1012"/>
      <c r="AF55" s="986"/>
      <c r="AG55" s="1012"/>
      <c r="AH55" s="302"/>
      <c r="AI55" s="200"/>
      <c r="AJ55" s="986"/>
      <c r="AK55" s="1012"/>
      <c r="AL55" s="302"/>
      <c r="AM55" s="200"/>
      <c r="AN55" s="986"/>
      <c r="AO55" s="1012"/>
      <c r="AP55" s="986"/>
      <c r="AQ55" s="1012"/>
      <c r="AR55" s="986"/>
      <c r="AS55" s="1018"/>
      <c r="AT55" s="986"/>
      <c r="AU55" s="1012"/>
      <c r="AV55" s="986"/>
      <c r="AW55" s="1006"/>
      <c r="AX55" s="361"/>
    </row>
    <row r="56" spans="1:50" s="5" customFormat="1" ht="36" customHeight="1" thickBot="1">
      <c r="A56" s="989" t="s">
        <v>743</v>
      </c>
      <c r="B56" s="990"/>
      <c r="C56" s="991"/>
      <c r="D56" s="1088">
        <f>IF(D38="","",IF(COUNTIF(E7:E55,"×")=0,"ＯＫ","OUT"))</f>
      </c>
      <c r="E56" s="832"/>
      <c r="F56" s="832">
        <f>IF(F38="","",IF(COUNTIF(G7:G55,"×")=0,"ＯＫ","OUT"))</f>
      </c>
      <c r="G56" s="832"/>
      <c r="H56" s="832">
        <f>IF(H38="","",IF(COUNTIF(I7:I55,"×")=0,"ＯＫ","OUT"))</f>
      </c>
      <c r="I56" s="832"/>
      <c r="J56" s="832">
        <f>IF(J38="","",IF(COUNTIF(K7:K55,"×")=0,"ＯＫ","OUT"))</f>
      </c>
      <c r="K56" s="832"/>
      <c r="L56" s="832">
        <f>IF(L38="","",IF(COUNTIF(M7:M55,"×")=0,"ＯＫ","OUT"))</f>
      </c>
      <c r="M56" s="832"/>
      <c r="N56" s="832">
        <f>IF(N38="","",IF(COUNTIF(O7:O55,"×")=0,"ＯＫ","OUT"))</f>
      </c>
      <c r="O56" s="832"/>
      <c r="P56" s="832">
        <f>IF(P38="","",IF(COUNTIF(Q7:Q55,"×")=0,"ＯＫ","OUT"))</f>
      </c>
      <c r="Q56" s="832"/>
      <c r="R56" s="832">
        <f>IF(R38="","",IF(COUNTIF(S7:S55,"×")=0,"ＯＫ","OUT"))</f>
      </c>
      <c r="S56" s="832"/>
      <c r="T56" s="832">
        <f>IF(T38="","",IF(COUNTIF(U7:U55,"×")=0,"ＯＫ","OUT"))</f>
      </c>
      <c r="U56" s="836"/>
      <c r="V56" s="832">
        <f>IF(V38="","",IF(COUNTIF(W7:W55,"×")=0,"ＯＫ","OUT"))</f>
      </c>
      <c r="W56" s="836"/>
      <c r="X56" s="832">
        <f>IF(X38="","",IF(COUNTIF(Y7:Y55,"×")=0,"ＯＫ","OUT"))</f>
      </c>
      <c r="Y56" s="836"/>
      <c r="Z56" s="832">
        <f>IF(Z38="","",IF(COUNTIF(AA7:AA55,"×")=0,"ＯＫ","OUT"))</f>
      </c>
      <c r="AA56" s="832"/>
      <c r="AB56" s="1088">
        <f>IF(AB38="","",IF(COUNTIF(AC7:AC55,"×")=0,"ＯＫ","OUT"))</f>
      </c>
      <c r="AC56" s="832"/>
      <c r="AD56" s="832">
        <f>IF(AD38="","",IF(COUNTIF(AE7:AE55,"×")=0,"ＯＫ","OUT"))</f>
      </c>
      <c r="AE56" s="832"/>
      <c r="AF56" s="832">
        <f>IF(AF38="","",IF(COUNTIF(AG7:AG55,"×")=0,"ＯＫ","OUT"))</f>
      </c>
      <c r="AG56" s="832"/>
      <c r="AH56" s="832">
        <f>IF(AH38="","",IF(COUNTIF(AI7:AI55,"×")=0,"ＯＫ","OUT"))</f>
      </c>
      <c r="AI56" s="832"/>
      <c r="AJ56" s="832">
        <f>IF(AJ38="","",IF(COUNTIF(AK7:AK55,"×")=0,"ＯＫ","OUT"))</f>
      </c>
      <c r="AK56" s="832"/>
      <c r="AL56" s="832">
        <f>IF(AL38="","",IF(COUNTIF(AM7:AM55,"×")=0,"ＯＫ","OUT"))</f>
      </c>
      <c r="AM56" s="832"/>
      <c r="AN56" s="832">
        <f>IF(AN38="","",IF(COUNTIF(AO7:AO55,"×")=0,"ＯＫ","OUT"))</f>
      </c>
      <c r="AO56" s="832"/>
      <c r="AP56" s="832">
        <f>IF(AP38="","",IF(COUNTIF(AQ7:AQ55,"×")=0,"ＯＫ","OUT"))</f>
      </c>
      <c r="AQ56" s="832"/>
      <c r="AR56" s="832">
        <f>IF(AR38="","",IF(COUNTIF(AS7:AS55,"×")=0,"ＯＫ","OUT"))</f>
      </c>
      <c r="AS56" s="836"/>
      <c r="AT56" s="832">
        <f>IF(AT38="","",IF(COUNTIF(AU7:AU55,"×")=0,"ＯＫ","OUT"))</f>
      </c>
      <c r="AU56" s="832"/>
      <c r="AV56" s="832" t="e">
        <f>IF(AV38="","",IF(COUNTIF(AW7:AW55,"×")=0,"ＯＫ","OUT"))</f>
        <v>#REF!</v>
      </c>
      <c r="AW56" s="833"/>
      <c r="AX56" s="361"/>
    </row>
    <row r="57" ht="21" customHeight="1" thickTop="1"/>
  </sheetData>
  <sheetProtection/>
  <mergeCells count="337">
    <mergeCell ref="AF56:AG56"/>
    <mergeCell ref="AK52:AK53"/>
    <mergeCell ref="AN52:AN53"/>
    <mergeCell ref="AF50:AF51"/>
    <mergeCell ref="AG50:AG51"/>
    <mergeCell ref="AG52:AG53"/>
    <mergeCell ref="AK54:AK55"/>
    <mergeCell ref="AF54:AF55"/>
    <mergeCell ref="AG54:AG55"/>
    <mergeCell ref="AN54:AN55"/>
    <mergeCell ref="AR56:AS56"/>
    <mergeCell ref="AH56:AI56"/>
    <mergeCell ref="AJ56:AK56"/>
    <mergeCell ref="AL56:AM56"/>
    <mergeCell ref="AP56:AQ56"/>
    <mergeCell ref="AN56:AO56"/>
    <mergeCell ref="T56:U56"/>
    <mergeCell ref="AB56:AC56"/>
    <mergeCell ref="AD56:AE56"/>
    <mergeCell ref="X56:Y56"/>
    <mergeCell ref="Z56:AA56"/>
    <mergeCell ref="V56:W56"/>
    <mergeCell ref="L56:M56"/>
    <mergeCell ref="N56:O56"/>
    <mergeCell ref="P56:Q56"/>
    <mergeCell ref="R56:S56"/>
    <mergeCell ref="H16:H17"/>
    <mergeCell ref="I16:I17"/>
    <mergeCell ref="J56:K56"/>
    <mergeCell ref="J16:J17"/>
    <mergeCell ref="K16:K17"/>
    <mergeCell ref="H56:I56"/>
    <mergeCell ref="A6:C6"/>
    <mergeCell ref="D56:E56"/>
    <mergeCell ref="F56:G56"/>
    <mergeCell ref="D6:E6"/>
    <mergeCell ref="F6:G6"/>
    <mergeCell ref="G52:G53"/>
    <mergeCell ref="G16:G17"/>
    <mergeCell ref="A44:C45"/>
    <mergeCell ref="F18:F19"/>
    <mergeCell ref="B54:C55"/>
    <mergeCell ref="A3:C4"/>
    <mergeCell ref="D5:E5"/>
    <mergeCell ref="D3:AA3"/>
    <mergeCell ref="D4:E4"/>
    <mergeCell ref="A5:C5"/>
    <mergeCell ref="F4:G4"/>
    <mergeCell ref="F5:G5"/>
    <mergeCell ref="P4:Q4"/>
    <mergeCell ref="J4:K4"/>
    <mergeCell ref="L4:M4"/>
    <mergeCell ref="AR5:AS5"/>
    <mergeCell ref="R4:S4"/>
    <mergeCell ref="T4:U4"/>
    <mergeCell ref="AP5:AQ5"/>
    <mergeCell ref="R5:S5"/>
    <mergeCell ref="T5:U5"/>
    <mergeCell ref="AD5:AE5"/>
    <mergeCell ref="AF5:AG5"/>
    <mergeCell ref="AB5:AC5"/>
    <mergeCell ref="AN4:AO4"/>
    <mergeCell ref="AP4:AQ4"/>
    <mergeCell ref="AR4:AS4"/>
    <mergeCell ref="AB4:AC4"/>
    <mergeCell ref="AD4:AE4"/>
    <mergeCell ref="AF4:AG4"/>
    <mergeCell ref="AH4:AI4"/>
    <mergeCell ref="AJ4:AK4"/>
    <mergeCell ref="AL4:AM4"/>
    <mergeCell ref="AN5:AO5"/>
    <mergeCell ref="AH5:AI5"/>
    <mergeCell ref="L5:M5"/>
    <mergeCell ref="N5:O5"/>
    <mergeCell ref="P5:Q5"/>
    <mergeCell ref="AJ5:AK5"/>
    <mergeCell ref="AL5:AM5"/>
    <mergeCell ref="X5:Y5"/>
    <mergeCell ref="P6:Q6"/>
    <mergeCell ref="R6:S6"/>
    <mergeCell ref="H6:I6"/>
    <mergeCell ref="AN6:AO6"/>
    <mergeCell ref="AB6:AC6"/>
    <mergeCell ref="J6:K6"/>
    <mergeCell ref="T6:U6"/>
    <mergeCell ref="L6:M6"/>
    <mergeCell ref="N6:O6"/>
    <mergeCell ref="X6:Y6"/>
    <mergeCell ref="AP6:AQ6"/>
    <mergeCell ref="AR6:AS6"/>
    <mergeCell ref="AD6:AE6"/>
    <mergeCell ref="AF6:AG6"/>
    <mergeCell ref="AH6:AI6"/>
    <mergeCell ref="AL6:AM6"/>
    <mergeCell ref="AJ6:AK6"/>
    <mergeCell ref="H4:I4"/>
    <mergeCell ref="H5:I5"/>
    <mergeCell ref="O16:O17"/>
    <mergeCell ref="L16:L17"/>
    <mergeCell ref="M16:M17"/>
    <mergeCell ref="N16:N17"/>
    <mergeCell ref="O18:O19"/>
    <mergeCell ref="L18:L19"/>
    <mergeCell ref="M18:M19"/>
    <mergeCell ref="N4:O4"/>
    <mergeCell ref="B52:C53"/>
    <mergeCell ref="A48:C49"/>
    <mergeCell ref="H50:H51"/>
    <mergeCell ref="A50:A55"/>
    <mergeCell ref="D54:D55"/>
    <mergeCell ref="J5:K5"/>
    <mergeCell ref="H54:H55"/>
    <mergeCell ref="I54:I55"/>
    <mergeCell ref="AA52:AA53"/>
    <mergeCell ref="L20:L21"/>
    <mergeCell ref="M20:M21"/>
    <mergeCell ref="O20:O21"/>
    <mergeCell ref="R52:R53"/>
    <mergeCell ref="V20:V21"/>
    <mergeCell ref="I50:I51"/>
    <mergeCell ref="T20:T21"/>
    <mergeCell ref="AP50:AP51"/>
    <mergeCell ref="AQ50:AQ51"/>
    <mergeCell ref="A46:C47"/>
    <mergeCell ref="L52:L53"/>
    <mergeCell ref="D52:D53"/>
    <mergeCell ref="E52:E53"/>
    <mergeCell ref="F52:F53"/>
    <mergeCell ref="D50:D51"/>
    <mergeCell ref="H52:H53"/>
    <mergeCell ref="I52:I53"/>
    <mergeCell ref="B50:C51"/>
    <mergeCell ref="AJ50:AJ51"/>
    <mergeCell ref="AK50:AK51"/>
    <mergeCell ref="AR20:AR21"/>
    <mergeCell ref="AS20:AS21"/>
    <mergeCell ref="AR50:AR51"/>
    <mergeCell ref="AS50:AS51"/>
    <mergeCell ref="W20:W21"/>
    <mergeCell ref="R20:R21"/>
    <mergeCell ref="A42:C43"/>
    <mergeCell ref="Q18:Q19"/>
    <mergeCell ref="E20:E21"/>
    <mergeCell ref="AN50:AN51"/>
    <mergeCell ref="AO50:AO51"/>
    <mergeCell ref="AB50:AB51"/>
    <mergeCell ref="AC50:AC51"/>
    <mergeCell ref="X20:X21"/>
    <mergeCell ref="Y20:Y21"/>
    <mergeCell ref="N20:N21"/>
    <mergeCell ref="N18:N19"/>
    <mergeCell ref="A38:C39"/>
    <mergeCell ref="A40:C41"/>
    <mergeCell ref="Q16:Q17"/>
    <mergeCell ref="R16:R17"/>
    <mergeCell ref="S16:S17"/>
    <mergeCell ref="U16:U17"/>
    <mergeCell ref="A16:A37"/>
    <mergeCell ref="F16:F17"/>
    <mergeCell ref="T16:T17"/>
    <mergeCell ref="S20:S21"/>
    <mergeCell ref="AE16:AE17"/>
    <mergeCell ref="S18:S19"/>
    <mergeCell ref="G18:G19"/>
    <mergeCell ref="H18:H19"/>
    <mergeCell ref="I18:I19"/>
    <mergeCell ref="J18:J19"/>
    <mergeCell ref="AD16:AD17"/>
    <mergeCell ref="P16:P17"/>
    <mergeCell ref="K18:K19"/>
    <mergeCell ref="P18:P19"/>
    <mergeCell ref="AI16:AI17"/>
    <mergeCell ref="AG16:AG17"/>
    <mergeCell ref="AH16:AH17"/>
    <mergeCell ref="AF16:AF17"/>
    <mergeCell ref="AI18:AI19"/>
    <mergeCell ref="AN16:AN17"/>
    <mergeCell ref="AK16:AK17"/>
    <mergeCell ref="AL16:AL17"/>
    <mergeCell ref="AM16:AM17"/>
    <mergeCell ref="AJ18:AJ19"/>
    <mergeCell ref="AK18:AK19"/>
    <mergeCell ref="AL18:AL19"/>
    <mergeCell ref="AM18:AM19"/>
    <mergeCell ref="D20:D21"/>
    <mergeCell ref="AR16:AR17"/>
    <mergeCell ref="AS16:AS17"/>
    <mergeCell ref="AP16:AP17"/>
    <mergeCell ref="AQ16:AQ17"/>
    <mergeCell ref="AP18:AP19"/>
    <mergeCell ref="AQ18:AQ19"/>
    <mergeCell ref="AR18:AR19"/>
    <mergeCell ref="AO16:AO17"/>
    <mergeCell ref="AJ16:AJ17"/>
    <mergeCell ref="W54:W55"/>
    <mergeCell ref="W18:W19"/>
    <mergeCell ref="AD50:AD51"/>
    <mergeCell ref="AE50:AE51"/>
    <mergeCell ref="AB20:AB21"/>
    <mergeCell ref="AC20:AC21"/>
    <mergeCell ref="X18:X19"/>
    <mergeCell ref="U20:U21"/>
    <mergeCell ref="AB54:AB55"/>
    <mergeCell ref="AC54:AC55"/>
    <mergeCell ref="AB52:AB53"/>
    <mergeCell ref="AC52:AC53"/>
    <mergeCell ref="AR54:AR55"/>
    <mergeCell ref="AP54:AP55"/>
    <mergeCell ref="AQ54:AQ55"/>
    <mergeCell ref="AO54:AO55"/>
    <mergeCell ref="AJ52:AJ53"/>
    <mergeCell ref="Y18:Y19"/>
    <mergeCell ref="AN18:AN19"/>
    <mergeCell ref="AK20:AK21"/>
    <mergeCell ref="AJ20:AJ21"/>
    <mergeCell ref="AS54:AS55"/>
    <mergeCell ref="AR52:AR53"/>
    <mergeCell ref="AO52:AO53"/>
    <mergeCell ref="AQ52:AQ53"/>
    <mergeCell ref="AS52:AS53"/>
    <mergeCell ref="AP52:AP53"/>
    <mergeCell ref="AJ54:AJ55"/>
    <mergeCell ref="AD54:AD55"/>
    <mergeCell ref="AE54:AE55"/>
    <mergeCell ref="AE52:AE53"/>
    <mergeCell ref="AF52:AF53"/>
    <mergeCell ref="AD52:AD53"/>
    <mergeCell ref="V52:V53"/>
    <mergeCell ref="W52:W53"/>
    <mergeCell ref="Z52:Z53"/>
    <mergeCell ref="M50:M51"/>
    <mergeCell ref="W50:W51"/>
    <mergeCell ref="S52:S53"/>
    <mergeCell ref="U52:U53"/>
    <mergeCell ref="S50:S51"/>
    <mergeCell ref="R54:R55"/>
    <mergeCell ref="S54:S55"/>
    <mergeCell ref="M52:M53"/>
    <mergeCell ref="T50:T51"/>
    <mergeCell ref="U50:U51"/>
    <mergeCell ref="T54:T55"/>
    <mergeCell ref="L54:L55"/>
    <mergeCell ref="M54:M55"/>
    <mergeCell ref="Q52:Q53"/>
    <mergeCell ref="P50:P51"/>
    <mergeCell ref="P52:P53"/>
    <mergeCell ref="V54:V55"/>
    <mergeCell ref="Q50:Q51"/>
    <mergeCell ref="Q54:Q55"/>
    <mergeCell ref="L50:L51"/>
    <mergeCell ref="V50:V51"/>
    <mergeCell ref="G54:G55"/>
    <mergeCell ref="E50:E51"/>
    <mergeCell ref="F50:F51"/>
    <mergeCell ref="G50:G51"/>
    <mergeCell ref="E54:E55"/>
    <mergeCell ref="F54:F55"/>
    <mergeCell ref="Z4:AA4"/>
    <mergeCell ref="Z5:AA5"/>
    <mergeCell ref="V4:W4"/>
    <mergeCell ref="V5:W5"/>
    <mergeCell ref="V6:W6"/>
    <mergeCell ref="V18:V19"/>
    <mergeCell ref="V16:V17"/>
    <mergeCell ref="W16:W17"/>
    <mergeCell ref="X16:X17"/>
    <mergeCell ref="Y16:Y17"/>
    <mergeCell ref="AA50:AA51"/>
    <mergeCell ref="AA54:AA55"/>
    <mergeCell ref="Z54:Z55"/>
    <mergeCell ref="P54:P55"/>
    <mergeCell ref="R18:R19"/>
    <mergeCell ref="T18:T19"/>
    <mergeCell ref="U18:U19"/>
    <mergeCell ref="U54:U55"/>
    <mergeCell ref="T52:T53"/>
    <mergeCell ref="R50:R51"/>
    <mergeCell ref="X4:Y4"/>
    <mergeCell ref="X50:X51"/>
    <mergeCell ref="Y50:Y51"/>
    <mergeCell ref="Z50:Z51"/>
    <mergeCell ref="Z20:Z21"/>
    <mergeCell ref="Z18:Z19"/>
    <mergeCell ref="Z6:AA6"/>
    <mergeCell ref="Z16:Z17"/>
    <mergeCell ref="AA16:AA17"/>
    <mergeCell ref="AA20:AA21"/>
    <mergeCell ref="AT4:AU4"/>
    <mergeCell ref="AT5:AU5"/>
    <mergeCell ref="AT16:AT17"/>
    <mergeCell ref="AU16:AU17"/>
    <mergeCell ref="AT6:AU6"/>
    <mergeCell ref="X54:X55"/>
    <mergeCell ref="Y54:Y55"/>
    <mergeCell ref="X52:X53"/>
    <mergeCell ref="Y52:Y53"/>
    <mergeCell ref="AA18:AA19"/>
    <mergeCell ref="AV50:AV51"/>
    <mergeCell ref="AD18:AD19"/>
    <mergeCell ref="AE18:AE19"/>
    <mergeCell ref="AF18:AF19"/>
    <mergeCell ref="AG18:AG19"/>
    <mergeCell ref="AH18:AH19"/>
    <mergeCell ref="AO18:AO19"/>
    <mergeCell ref="AS18:AS19"/>
    <mergeCell ref="AP20:AP21"/>
    <mergeCell ref="AQ20:AQ21"/>
    <mergeCell ref="AW20:AW21"/>
    <mergeCell ref="AV18:AV19"/>
    <mergeCell ref="AW18:AW19"/>
    <mergeCell ref="AT50:AT51"/>
    <mergeCell ref="AU50:AU51"/>
    <mergeCell ref="AT18:AT19"/>
    <mergeCell ref="AU18:AU19"/>
    <mergeCell ref="AT20:AT21"/>
    <mergeCell ref="AU20:AU21"/>
    <mergeCell ref="AW50:AW51"/>
    <mergeCell ref="AU54:AU55"/>
    <mergeCell ref="AT56:AU56"/>
    <mergeCell ref="AT52:AT53"/>
    <mergeCell ref="AU52:AU53"/>
    <mergeCell ref="A56:C56"/>
    <mergeCell ref="AV4:AW4"/>
    <mergeCell ref="AV5:AW5"/>
    <mergeCell ref="AV6:AW6"/>
    <mergeCell ref="AV16:AV17"/>
    <mergeCell ref="AW16:AW17"/>
    <mergeCell ref="U1:AH1"/>
    <mergeCell ref="A7:A15"/>
    <mergeCell ref="AV56:AW56"/>
    <mergeCell ref="AB3:AW3"/>
    <mergeCell ref="AV52:AV53"/>
    <mergeCell ref="AW52:AW53"/>
    <mergeCell ref="AV54:AV55"/>
    <mergeCell ref="AW54:AW55"/>
    <mergeCell ref="AV20:AV21"/>
    <mergeCell ref="AT54:AT55"/>
  </mergeCells>
  <printOptions horizontalCentered="1"/>
  <pageMargins left="0.3937007874015748" right="0.3937007874015748" top="0.6692913385826772" bottom="0.3937007874015748" header="0.5905511811023623" footer="0"/>
  <pageSetup fitToWidth="0" fitToHeight="1" horizontalDpi="600" verticalDpi="600" orientation="landscape" paperSize="9" scale="48" r:id="rId1"/>
  <headerFooter alignWithMargins="0">
    <oddFooter>&amp;C－６－</oddFooter>
  </headerFooter>
</worksheet>
</file>

<file path=xl/worksheets/sheet7.xml><?xml version="1.0" encoding="utf-8"?>
<worksheet xmlns="http://schemas.openxmlformats.org/spreadsheetml/2006/main" xmlns:r="http://schemas.openxmlformats.org/officeDocument/2006/relationships">
  <sheetPr>
    <tabColor indexed="41"/>
  </sheetPr>
  <dimension ref="A1:Y91"/>
  <sheetViews>
    <sheetView zoomScale="75" zoomScaleNormal="75" zoomScalePageLayoutView="0" workbookViewId="0" topLeftCell="A16">
      <selection activeCell="A1" sqref="A1"/>
    </sheetView>
  </sheetViews>
  <sheetFormatPr defaultColWidth="9.00390625" defaultRowHeight="13.5"/>
  <cols>
    <col min="1" max="1" width="5.00390625" style="493" customWidth="1"/>
    <col min="2" max="9" width="9.00390625" style="493" customWidth="1"/>
    <col min="10" max="10" width="9.50390625" style="493" customWidth="1"/>
    <col min="11" max="11" width="2.25390625" style="493" customWidth="1"/>
    <col min="12" max="12" width="1.4921875" style="493" customWidth="1"/>
    <col min="13" max="13" width="4.125" style="493" customWidth="1"/>
    <col min="14" max="23" width="9.00390625" style="493" customWidth="1"/>
    <col min="24" max="24" width="15.625" style="493" customWidth="1"/>
    <col min="25" max="16384" width="9.00390625" style="493" customWidth="1"/>
  </cols>
  <sheetData>
    <row r="1" ht="18" customHeight="1">
      <c r="J1" s="493" t="s">
        <v>1003</v>
      </c>
    </row>
    <row r="2" ht="18" customHeight="1"/>
    <row r="3" spans="1:12" ht="18" customHeight="1">
      <c r="A3" s="494"/>
      <c r="B3" s="495"/>
      <c r="C3" s="495"/>
      <c r="D3" s="495"/>
      <c r="E3" s="495"/>
      <c r="F3" s="495"/>
      <c r="G3" s="495"/>
      <c r="H3" s="495"/>
      <c r="I3" s="495"/>
      <c r="J3" s="495"/>
      <c r="K3" s="495"/>
      <c r="L3" s="496"/>
    </row>
    <row r="4" spans="1:12" ht="18" customHeight="1">
      <c r="A4" s="497"/>
      <c r="B4" s="498"/>
      <c r="C4" s="498"/>
      <c r="D4" s="498"/>
      <c r="E4" s="498"/>
      <c r="F4" s="498"/>
      <c r="G4" s="498"/>
      <c r="H4" s="1109" t="str">
        <f>'基本事項記入ｼｰﾄ'!C7</f>
        <v>****/*/**</v>
      </c>
      <c r="I4" s="1109"/>
      <c r="J4" s="1109"/>
      <c r="K4" s="498"/>
      <c r="L4" s="500"/>
    </row>
    <row r="5" spans="1:12" ht="18" customHeight="1">
      <c r="A5" s="497"/>
      <c r="B5" s="498"/>
      <c r="C5" s="498"/>
      <c r="D5" s="498"/>
      <c r="E5" s="498"/>
      <c r="F5" s="498"/>
      <c r="G5" s="498"/>
      <c r="H5" s="498"/>
      <c r="I5" s="498"/>
      <c r="J5" s="498"/>
      <c r="K5" s="498"/>
      <c r="L5" s="500"/>
    </row>
    <row r="6" spans="1:12" ht="19.5" customHeight="1">
      <c r="A6" s="497"/>
      <c r="B6" s="498" t="s">
        <v>130</v>
      </c>
      <c r="C6" s="498"/>
      <c r="D6" s="498"/>
      <c r="E6" s="498"/>
      <c r="F6" s="498"/>
      <c r="G6" s="498"/>
      <c r="H6" s="498"/>
      <c r="I6" s="498"/>
      <c r="J6" s="498"/>
      <c r="K6" s="498"/>
      <c r="L6" s="500"/>
    </row>
    <row r="7" spans="1:12" ht="18" customHeight="1">
      <c r="A7" s="497"/>
      <c r="B7" s="498"/>
      <c r="C7" s="508" t="str">
        <f>'基本事項記入ｼｰﾄ'!C16</f>
        <v>（鹿角地域振興局経由）</v>
      </c>
      <c r="D7" s="498"/>
      <c r="E7" s="498"/>
      <c r="F7" s="498"/>
      <c r="G7" s="498"/>
      <c r="H7" s="498"/>
      <c r="I7" s="498"/>
      <c r="J7" s="498"/>
      <c r="K7" s="498"/>
      <c r="L7" s="500"/>
    </row>
    <row r="8" spans="1:12" ht="18" customHeight="1">
      <c r="A8" s="497"/>
      <c r="B8" s="498"/>
      <c r="C8" s="498"/>
      <c r="D8" s="498"/>
      <c r="E8" s="498"/>
      <c r="F8" s="498"/>
      <c r="G8" s="498"/>
      <c r="H8" s="498"/>
      <c r="I8" s="498"/>
      <c r="J8" s="498"/>
      <c r="K8" s="498"/>
      <c r="L8" s="500"/>
    </row>
    <row r="9" spans="1:12" ht="18" customHeight="1">
      <c r="A9" s="497"/>
      <c r="B9" s="498"/>
      <c r="C9" s="498"/>
      <c r="D9" s="498"/>
      <c r="E9" s="498"/>
      <c r="F9" s="498"/>
      <c r="G9" s="498"/>
      <c r="H9" s="498"/>
      <c r="I9" s="498"/>
      <c r="J9" s="498"/>
      <c r="K9" s="498"/>
      <c r="L9" s="500"/>
    </row>
    <row r="10" spans="1:12" ht="18" customHeight="1">
      <c r="A10" s="497"/>
      <c r="B10" s="498"/>
      <c r="C10" s="498"/>
      <c r="D10" s="498"/>
      <c r="E10" s="498"/>
      <c r="F10" s="498" t="s">
        <v>131</v>
      </c>
      <c r="G10" s="1110" t="str">
        <f>'基本事項記入ｼｰﾄ'!C10</f>
        <v>○○○○○○○○</v>
      </c>
      <c r="H10" s="1110"/>
      <c r="I10" s="1110"/>
      <c r="J10" s="1110"/>
      <c r="K10" s="498"/>
      <c r="L10" s="500"/>
    </row>
    <row r="11" spans="1:12" ht="21.75" customHeight="1">
      <c r="A11" s="497"/>
      <c r="B11" s="498"/>
      <c r="C11" s="498"/>
      <c r="D11" s="498"/>
      <c r="E11" s="498"/>
      <c r="F11" s="498"/>
      <c r="G11" s="1111" t="str">
        <f>'基本事項記入ｼｰﾄ'!C11</f>
        <v>△△　△△</v>
      </c>
      <c r="H11" s="1111"/>
      <c r="I11" s="1111"/>
      <c r="J11" s="1111"/>
      <c r="K11" s="498"/>
      <c r="L11" s="500"/>
    </row>
    <row r="12" spans="1:12" ht="18.75" customHeight="1">
      <c r="A12" s="497"/>
      <c r="B12" s="498"/>
      <c r="C12" s="498"/>
      <c r="D12" s="498"/>
      <c r="E12" s="498"/>
      <c r="F12" s="498"/>
      <c r="G12" s="1110" t="str">
        <f>'基本事項記入ｼｰﾄ'!C12</f>
        <v>×××　■■　■■</v>
      </c>
      <c r="H12" s="1110"/>
      <c r="I12" s="1110"/>
      <c r="J12" s="1110"/>
      <c r="K12" s="498"/>
      <c r="L12" s="500"/>
    </row>
    <row r="13" spans="1:12" ht="18" customHeight="1">
      <c r="A13" s="497"/>
      <c r="B13" s="498"/>
      <c r="C13" s="498"/>
      <c r="D13" s="498"/>
      <c r="E13" s="498"/>
      <c r="F13" s="498"/>
      <c r="G13" s="499"/>
      <c r="H13" s="499"/>
      <c r="I13" s="498"/>
      <c r="J13" s="498"/>
      <c r="K13" s="498"/>
      <c r="L13" s="500"/>
    </row>
    <row r="14" spans="1:12" ht="18" customHeight="1">
      <c r="A14" s="497"/>
      <c r="B14" s="498"/>
      <c r="C14" s="498"/>
      <c r="D14" s="498"/>
      <c r="E14" s="498"/>
      <c r="F14" s="498" t="s">
        <v>132</v>
      </c>
      <c r="G14" s="498" t="str">
        <f>'基本事項記入ｼｰﾄ'!C14</f>
        <v>○○○－○○○－○○○○</v>
      </c>
      <c r="H14" s="498"/>
      <c r="I14" s="498"/>
      <c r="J14" s="498"/>
      <c r="K14" s="498"/>
      <c r="L14" s="500"/>
    </row>
    <row r="15" spans="1:12" ht="18" customHeight="1">
      <c r="A15" s="497"/>
      <c r="B15" s="498"/>
      <c r="C15" s="498"/>
      <c r="D15" s="498"/>
      <c r="E15" s="498"/>
      <c r="F15" s="498"/>
      <c r="G15" s="498"/>
      <c r="H15" s="498"/>
      <c r="I15" s="498"/>
      <c r="J15" s="498"/>
      <c r="K15" s="498"/>
      <c r="L15" s="500"/>
    </row>
    <row r="16" spans="1:12" ht="18" customHeight="1">
      <c r="A16" s="497"/>
      <c r="B16" s="498"/>
      <c r="C16" s="498"/>
      <c r="D16" s="498"/>
      <c r="E16" s="498"/>
      <c r="F16" s="498"/>
      <c r="G16" s="498"/>
      <c r="H16" s="498"/>
      <c r="I16" s="498"/>
      <c r="J16" s="498"/>
      <c r="K16" s="498"/>
      <c r="L16" s="500"/>
    </row>
    <row r="17" spans="1:12" ht="18" customHeight="1">
      <c r="A17" s="497"/>
      <c r="B17" s="498"/>
      <c r="C17" s="498"/>
      <c r="D17" s="498"/>
      <c r="E17" s="498"/>
      <c r="F17" s="498"/>
      <c r="G17" s="498"/>
      <c r="H17" s="498"/>
      <c r="I17" s="498"/>
      <c r="J17" s="498"/>
      <c r="K17" s="498"/>
      <c r="L17" s="500"/>
    </row>
    <row r="18" spans="1:12" ht="18" customHeight="1">
      <c r="A18" s="497"/>
      <c r="B18" s="1115" t="s">
        <v>1004</v>
      </c>
      <c r="C18" s="1115"/>
      <c r="D18" s="1115"/>
      <c r="E18" s="1115"/>
      <c r="F18" s="1115"/>
      <c r="G18" s="1115"/>
      <c r="H18" s="1115"/>
      <c r="I18" s="1115"/>
      <c r="J18" s="1115"/>
      <c r="K18" s="1115"/>
      <c r="L18" s="500"/>
    </row>
    <row r="19" spans="1:12" ht="18" customHeight="1">
      <c r="A19" s="497"/>
      <c r="B19" s="498"/>
      <c r="C19" s="498"/>
      <c r="D19" s="498"/>
      <c r="E19" s="498"/>
      <c r="F19" s="498"/>
      <c r="G19" s="498"/>
      <c r="H19" s="498"/>
      <c r="I19" s="498"/>
      <c r="J19" s="498"/>
      <c r="K19" s="498"/>
      <c r="L19" s="500"/>
    </row>
    <row r="20" spans="1:12" ht="18" customHeight="1">
      <c r="A20" s="497"/>
      <c r="B20" s="498"/>
      <c r="C20" s="498"/>
      <c r="D20" s="498"/>
      <c r="E20" s="498"/>
      <c r="F20" s="498"/>
      <c r="G20" s="498"/>
      <c r="H20" s="498"/>
      <c r="I20" s="498"/>
      <c r="J20" s="498"/>
      <c r="K20" s="498"/>
      <c r="L20" s="500"/>
    </row>
    <row r="21" spans="1:12" ht="36" customHeight="1">
      <c r="A21" s="497"/>
      <c r="B21" s="1113" t="s">
        <v>1005</v>
      </c>
      <c r="C21" s="1113"/>
      <c r="D21" s="1113"/>
      <c r="E21" s="1113"/>
      <c r="F21" s="1113"/>
      <c r="G21" s="1113"/>
      <c r="H21" s="1113"/>
      <c r="I21" s="1113"/>
      <c r="J21" s="1113"/>
      <c r="K21" s="1113"/>
      <c r="L21" s="500"/>
    </row>
    <row r="22" spans="1:12" ht="18" customHeight="1">
      <c r="A22" s="497"/>
      <c r="B22" s="501"/>
      <c r="C22" s="501"/>
      <c r="D22" s="501"/>
      <c r="E22" s="501"/>
      <c r="F22" s="501"/>
      <c r="G22" s="501"/>
      <c r="H22" s="501"/>
      <c r="I22" s="501"/>
      <c r="J22" s="501"/>
      <c r="K22" s="501"/>
      <c r="L22" s="500"/>
    </row>
    <row r="23" spans="1:12" ht="18" customHeight="1">
      <c r="A23" s="497"/>
      <c r="B23" s="498"/>
      <c r="C23" s="498"/>
      <c r="D23" s="498"/>
      <c r="E23" s="498"/>
      <c r="F23" s="498"/>
      <c r="G23" s="498"/>
      <c r="H23" s="498"/>
      <c r="I23" s="498"/>
      <c r="J23" s="498"/>
      <c r="K23" s="498"/>
      <c r="L23" s="500"/>
    </row>
    <row r="24" spans="1:12" ht="18" customHeight="1">
      <c r="A24" s="497"/>
      <c r="B24" s="502" t="s">
        <v>1006</v>
      </c>
      <c r="C24" s="1112" t="s">
        <v>976</v>
      </c>
      <c r="D24" s="1112"/>
      <c r="E24" s="1112" t="s">
        <v>1007</v>
      </c>
      <c r="F24" s="1112"/>
      <c r="G24" s="1112"/>
      <c r="H24" s="1112"/>
      <c r="I24" s="1112"/>
      <c r="J24" s="1112"/>
      <c r="K24" s="498"/>
      <c r="L24" s="500"/>
    </row>
    <row r="25" spans="1:12" ht="18" customHeight="1">
      <c r="A25" s="497"/>
      <c r="B25" s="502">
        <f>IF(C25="","",1)</f>
        <v>1</v>
      </c>
      <c r="C25" s="1106" t="s">
        <v>1352</v>
      </c>
      <c r="D25" s="1107"/>
      <c r="E25" s="1108" t="str">
        <f>IF(C25="","",VLOOKUP(C25,X$50:Y$91,2,FALSE))</f>
        <v>  瀝青安定処理混合物</v>
      </c>
      <c r="F25" s="1108"/>
      <c r="G25" s="1108"/>
      <c r="H25" s="1108"/>
      <c r="I25" s="1108"/>
      <c r="J25" s="1108"/>
      <c r="K25" s="498"/>
      <c r="L25" s="500"/>
    </row>
    <row r="26" spans="1:12" ht="18" customHeight="1">
      <c r="A26" s="497"/>
      <c r="B26" s="502">
        <f>IF(C26="","",2)</f>
        <v>2</v>
      </c>
      <c r="C26" s="1106" t="s">
        <v>34</v>
      </c>
      <c r="D26" s="1107"/>
      <c r="E26" s="1108" t="str">
        <f aca="true" t="shared" si="0" ref="E26:E44">IF(C26="","",VLOOKUP(C26,X$50:Y$91,2,FALSE))</f>
        <v>  ①粗粒度アスファルト混合物(20)</v>
      </c>
      <c r="F26" s="1108"/>
      <c r="G26" s="1108"/>
      <c r="H26" s="1108"/>
      <c r="I26" s="1108"/>
      <c r="J26" s="1108"/>
      <c r="K26" s="498"/>
      <c r="L26" s="500"/>
    </row>
    <row r="27" spans="1:12" ht="18" customHeight="1">
      <c r="A27" s="497"/>
      <c r="B27" s="502">
        <f>IF(C27="","",3)</f>
        <v>3</v>
      </c>
      <c r="C27" s="1106" t="s">
        <v>35</v>
      </c>
      <c r="D27" s="1107"/>
      <c r="E27" s="1108" t="str">
        <f t="shared" si="0"/>
        <v>　②密粒度アスファルト混合物(20)</v>
      </c>
      <c r="F27" s="1108"/>
      <c r="G27" s="1108"/>
      <c r="H27" s="1108"/>
      <c r="I27" s="1108"/>
      <c r="J27" s="1108"/>
      <c r="K27" s="498"/>
      <c r="L27" s="500"/>
    </row>
    <row r="28" spans="1:12" ht="18" customHeight="1">
      <c r="A28" s="497"/>
      <c r="B28" s="502">
        <f>IF(C28="","",4)</f>
        <v>4</v>
      </c>
      <c r="C28" s="1106" t="s">
        <v>36</v>
      </c>
      <c r="D28" s="1107"/>
      <c r="E28" s="1108" t="str">
        <f t="shared" si="0"/>
        <v>　②密粒度アスファルト混合物(20)改質Ⅱ型</v>
      </c>
      <c r="F28" s="1108"/>
      <c r="G28" s="1108"/>
      <c r="H28" s="1108"/>
      <c r="I28" s="1108"/>
      <c r="J28" s="1108"/>
      <c r="K28" s="498"/>
      <c r="L28" s="500"/>
    </row>
    <row r="29" spans="1:12" ht="18" customHeight="1">
      <c r="A29" s="497"/>
      <c r="B29" s="502">
        <f>IF(C29="","",5)</f>
        <v>5</v>
      </c>
      <c r="C29" s="1106" t="s">
        <v>37</v>
      </c>
      <c r="D29" s="1107"/>
      <c r="E29" s="1108" t="str">
        <f t="shared" si="0"/>
        <v>　②密粒度アスファルト混合物(13)</v>
      </c>
      <c r="F29" s="1108"/>
      <c r="G29" s="1108"/>
      <c r="H29" s="1108"/>
      <c r="I29" s="1108"/>
      <c r="J29" s="1108"/>
      <c r="K29" s="498"/>
      <c r="L29" s="500"/>
    </row>
    <row r="30" spans="1:12" ht="18" customHeight="1">
      <c r="A30" s="497"/>
      <c r="B30" s="502">
        <f>IF(C30="","",6)</f>
        <v>6</v>
      </c>
      <c r="C30" s="1106" t="s">
        <v>38</v>
      </c>
      <c r="D30" s="1107"/>
      <c r="E30" s="1108" t="str">
        <f t="shared" si="0"/>
        <v>　②密粒度アスファルト混合物(13)改質Ⅱ型</v>
      </c>
      <c r="F30" s="1108"/>
      <c r="G30" s="1108"/>
      <c r="H30" s="1108"/>
      <c r="I30" s="1108"/>
      <c r="J30" s="1108"/>
      <c r="K30" s="498"/>
      <c r="L30" s="500"/>
    </row>
    <row r="31" spans="1:12" ht="18" customHeight="1">
      <c r="A31" s="497"/>
      <c r="B31" s="502">
        <f>IF(C31="","",7)</f>
      </c>
      <c r="C31" s="1106"/>
      <c r="D31" s="1107"/>
      <c r="E31" s="1108">
        <f t="shared" si="0"/>
      </c>
      <c r="F31" s="1108"/>
      <c r="G31" s="1108"/>
      <c r="H31" s="1108"/>
      <c r="I31" s="1108"/>
      <c r="J31" s="1108"/>
      <c r="K31" s="498"/>
      <c r="L31" s="500"/>
    </row>
    <row r="32" spans="1:12" ht="18" customHeight="1">
      <c r="A32" s="497"/>
      <c r="B32" s="502">
        <f>IF(C32="","",8)</f>
      </c>
      <c r="C32" s="1106"/>
      <c r="D32" s="1107"/>
      <c r="E32" s="1108">
        <f t="shared" si="0"/>
      </c>
      <c r="F32" s="1108"/>
      <c r="G32" s="1108"/>
      <c r="H32" s="1108"/>
      <c r="I32" s="1108"/>
      <c r="J32" s="1108"/>
      <c r="K32" s="498"/>
      <c r="L32" s="500"/>
    </row>
    <row r="33" spans="1:12" ht="18" customHeight="1">
      <c r="A33" s="497"/>
      <c r="B33" s="502">
        <f>IF(C33="","",9)</f>
      </c>
      <c r="C33" s="1106"/>
      <c r="D33" s="1107"/>
      <c r="E33" s="1108">
        <f t="shared" si="0"/>
      </c>
      <c r="F33" s="1108"/>
      <c r="G33" s="1108"/>
      <c r="H33" s="1108"/>
      <c r="I33" s="1108"/>
      <c r="J33" s="1108"/>
      <c r="K33" s="498"/>
      <c r="L33" s="500"/>
    </row>
    <row r="34" spans="1:12" ht="18" customHeight="1">
      <c r="A34" s="497"/>
      <c r="B34" s="502">
        <f>IF(C34="","",10)</f>
      </c>
      <c r="C34" s="1106"/>
      <c r="D34" s="1107"/>
      <c r="E34" s="1108">
        <f t="shared" si="0"/>
      </c>
      <c r="F34" s="1108"/>
      <c r="G34" s="1108"/>
      <c r="H34" s="1108"/>
      <c r="I34" s="1108"/>
      <c r="J34" s="1108"/>
      <c r="K34" s="498"/>
      <c r="L34" s="500"/>
    </row>
    <row r="35" spans="1:12" ht="18" customHeight="1">
      <c r="A35" s="497"/>
      <c r="B35" s="502">
        <f>IF(C35="","",11)</f>
      </c>
      <c r="C35" s="1106"/>
      <c r="D35" s="1107"/>
      <c r="E35" s="1108">
        <f t="shared" si="0"/>
      </c>
      <c r="F35" s="1108"/>
      <c r="G35" s="1108"/>
      <c r="H35" s="1108"/>
      <c r="I35" s="1108"/>
      <c r="J35" s="1108"/>
      <c r="K35" s="498"/>
      <c r="L35" s="500"/>
    </row>
    <row r="36" spans="1:12" ht="18" customHeight="1">
      <c r="A36" s="497"/>
      <c r="B36" s="502">
        <f>IF(C36="","",12)</f>
      </c>
      <c r="C36" s="1106"/>
      <c r="D36" s="1107"/>
      <c r="E36" s="1108">
        <f t="shared" si="0"/>
      </c>
      <c r="F36" s="1108"/>
      <c r="G36" s="1108"/>
      <c r="H36" s="1108"/>
      <c r="I36" s="1108"/>
      <c r="J36" s="1108"/>
      <c r="K36" s="498"/>
      <c r="L36" s="500"/>
    </row>
    <row r="37" spans="1:12" ht="18" customHeight="1">
      <c r="A37" s="497"/>
      <c r="B37" s="502">
        <f>IF(C37="","",13)</f>
      </c>
      <c r="C37" s="1106"/>
      <c r="D37" s="1107"/>
      <c r="E37" s="1108">
        <f t="shared" si="0"/>
      </c>
      <c r="F37" s="1108"/>
      <c r="G37" s="1108"/>
      <c r="H37" s="1108"/>
      <c r="I37" s="1108"/>
      <c r="J37" s="1108"/>
      <c r="K37" s="498"/>
      <c r="L37" s="500"/>
    </row>
    <row r="38" spans="1:12" ht="18" customHeight="1">
      <c r="A38" s="497"/>
      <c r="B38" s="502">
        <f>IF(C38="","",14)</f>
      </c>
      <c r="C38" s="1106"/>
      <c r="D38" s="1107"/>
      <c r="E38" s="1108">
        <f t="shared" si="0"/>
      </c>
      <c r="F38" s="1108"/>
      <c r="G38" s="1108"/>
      <c r="H38" s="1108"/>
      <c r="I38" s="1108"/>
      <c r="J38" s="1108"/>
      <c r="K38" s="498"/>
      <c r="L38" s="500"/>
    </row>
    <row r="39" spans="1:12" ht="18" customHeight="1">
      <c r="A39" s="497"/>
      <c r="B39" s="502">
        <f>IF(C39="","",15)</f>
      </c>
      <c r="C39" s="1106"/>
      <c r="D39" s="1107"/>
      <c r="E39" s="1108">
        <f t="shared" si="0"/>
      </c>
      <c r="F39" s="1108"/>
      <c r="G39" s="1108"/>
      <c r="H39" s="1108"/>
      <c r="I39" s="1108"/>
      <c r="J39" s="1108"/>
      <c r="K39" s="498"/>
      <c r="L39" s="500"/>
    </row>
    <row r="40" spans="1:12" ht="18" customHeight="1">
      <c r="A40" s="497"/>
      <c r="B40" s="502">
        <f>IF(C40="","",16)</f>
      </c>
      <c r="C40" s="1106"/>
      <c r="D40" s="1107"/>
      <c r="E40" s="1108">
        <f t="shared" si="0"/>
      </c>
      <c r="F40" s="1108"/>
      <c r="G40" s="1108"/>
      <c r="H40" s="1108"/>
      <c r="I40" s="1108"/>
      <c r="J40" s="1108"/>
      <c r="K40" s="498"/>
      <c r="L40" s="500"/>
    </row>
    <row r="41" spans="1:12" ht="18" customHeight="1">
      <c r="A41" s="497"/>
      <c r="B41" s="502">
        <f>IF(C41="","",17)</f>
      </c>
      <c r="C41" s="1112"/>
      <c r="D41" s="1112"/>
      <c r="E41" s="1108">
        <f t="shared" si="0"/>
      </c>
      <c r="F41" s="1108"/>
      <c r="G41" s="1108"/>
      <c r="H41" s="1108"/>
      <c r="I41" s="1108"/>
      <c r="J41" s="1108"/>
      <c r="K41" s="498"/>
      <c r="L41" s="500"/>
    </row>
    <row r="42" spans="1:12" ht="18" customHeight="1">
      <c r="A42" s="497"/>
      <c r="B42" s="502">
        <f>IF(C42="","",18)</f>
      </c>
      <c r="C42" s="1112"/>
      <c r="D42" s="1112"/>
      <c r="E42" s="1108">
        <f t="shared" si="0"/>
      </c>
      <c r="F42" s="1108"/>
      <c r="G42" s="1108"/>
      <c r="H42" s="1108"/>
      <c r="I42" s="1108"/>
      <c r="J42" s="1108"/>
      <c r="K42" s="498"/>
      <c r="L42" s="500"/>
    </row>
    <row r="43" spans="1:12" ht="18" customHeight="1">
      <c r="A43" s="497"/>
      <c r="B43" s="502">
        <f>IF(C43="","",19)</f>
      </c>
      <c r="C43" s="1112"/>
      <c r="D43" s="1112"/>
      <c r="E43" s="1108">
        <f t="shared" si="0"/>
      </c>
      <c r="F43" s="1108"/>
      <c r="G43" s="1108"/>
      <c r="H43" s="1108"/>
      <c r="I43" s="1108"/>
      <c r="J43" s="1108"/>
      <c r="K43" s="498"/>
      <c r="L43" s="500"/>
    </row>
    <row r="44" spans="1:12" ht="18" customHeight="1">
      <c r="A44" s="497"/>
      <c r="B44" s="502">
        <f>IF(C44="","",20)</f>
      </c>
      <c r="C44" s="1112"/>
      <c r="D44" s="1112"/>
      <c r="E44" s="1108">
        <f t="shared" si="0"/>
      </c>
      <c r="F44" s="1108"/>
      <c r="G44" s="1108"/>
      <c r="H44" s="1108"/>
      <c r="I44" s="1108"/>
      <c r="J44" s="1108"/>
      <c r="K44" s="498"/>
      <c r="L44" s="500"/>
    </row>
    <row r="45" spans="1:12" ht="18" customHeight="1">
      <c r="A45" s="497"/>
      <c r="B45" s="498" t="s">
        <v>1008</v>
      </c>
      <c r="C45" s="498"/>
      <c r="D45" s="498"/>
      <c r="E45" s="498"/>
      <c r="F45" s="498"/>
      <c r="G45" s="498"/>
      <c r="H45" s="498"/>
      <c r="I45" s="498"/>
      <c r="J45" s="498"/>
      <c r="K45" s="498"/>
      <c r="L45" s="500"/>
    </row>
    <row r="46" spans="1:12" ht="36" customHeight="1">
      <c r="A46" s="497"/>
      <c r="B46" s="1113" t="s">
        <v>1009</v>
      </c>
      <c r="C46" s="1114"/>
      <c r="D46" s="1114"/>
      <c r="E46" s="1114"/>
      <c r="F46" s="1114"/>
      <c r="G46" s="1114"/>
      <c r="H46" s="1114"/>
      <c r="I46" s="1114"/>
      <c r="J46" s="1114"/>
      <c r="K46" s="498"/>
      <c r="L46" s="500"/>
    </row>
    <row r="47" spans="1:12" ht="18" customHeight="1">
      <c r="A47" s="503"/>
      <c r="B47" s="504"/>
      <c r="C47" s="504"/>
      <c r="D47" s="504"/>
      <c r="E47" s="504"/>
      <c r="F47" s="504"/>
      <c r="G47" s="504"/>
      <c r="H47" s="504"/>
      <c r="I47" s="504"/>
      <c r="J47" s="504"/>
      <c r="K47" s="504"/>
      <c r="L47" s="505"/>
    </row>
    <row r="48" ht="18" customHeight="1"/>
    <row r="49" ht="18" customHeight="1"/>
    <row r="50" spans="24:25" ht="13.5">
      <c r="X50" s="685" t="s">
        <v>1310</v>
      </c>
      <c r="Y50" s="685" t="s">
        <v>1353</v>
      </c>
    </row>
    <row r="51" spans="24:25" ht="13.5">
      <c r="X51" s="685" t="s">
        <v>1312</v>
      </c>
      <c r="Y51" s="685" t="s">
        <v>1354</v>
      </c>
    </row>
    <row r="52" spans="24:25" ht="13.5">
      <c r="X52" s="685" t="s">
        <v>1311</v>
      </c>
      <c r="Y52" s="685" t="s">
        <v>1355</v>
      </c>
    </row>
    <row r="53" spans="24:25" ht="13.5">
      <c r="X53" s="685" t="s">
        <v>1313</v>
      </c>
      <c r="Y53" s="685" t="s">
        <v>1356</v>
      </c>
    </row>
    <row r="54" spans="24:25" ht="13.5">
      <c r="X54" s="685" t="s">
        <v>1314</v>
      </c>
      <c r="Y54" s="685" t="s">
        <v>1357</v>
      </c>
    </row>
    <row r="55" spans="24:25" ht="13.5">
      <c r="X55" s="685" t="s">
        <v>1315</v>
      </c>
      <c r="Y55" s="685" t="s">
        <v>1358</v>
      </c>
    </row>
    <row r="56" spans="24:25" ht="13.5">
      <c r="X56" s="685" t="s">
        <v>1316</v>
      </c>
      <c r="Y56" s="685" t="s">
        <v>1359</v>
      </c>
    </row>
    <row r="57" spans="24:25" ht="13.5">
      <c r="X57" s="685" t="s">
        <v>1317</v>
      </c>
      <c r="Y57" s="685" t="s">
        <v>1360</v>
      </c>
    </row>
    <row r="58" spans="24:25" ht="13.5">
      <c r="X58" s="685" t="s">
        <v>1318</v>
      </c>
      <c r="Y58" s="685" t="s">
        <v>0</v>
      </c>
    </row>
    <row r="59" spans="24:25" ht="13.5">
      <c r="X59" s="685" t="s">
        <v>1319</v>
      </c>
      <c r="Y59" s="685" t="s">
        <v>1</v>
      </c>
    </row>
    <row r="60" spans="24:25" ht="13.5">
      <c r="X60" s="685" t="s">
        <v>1320</v>
      </c>
      <c r="Y60" s="685" t="s">
        <v>2</v>
      </c>
    </row>
    <row r="61" spans="24:25" ht="13.5">
      <c r="X61" s="685" t="s">
        <v>1321</v>
      </c>
      <c r="Y61" s="685" t="s">
        <v>3</v>
      </c>
    </row>
    <row r="62" spans="24:25" ht="13.5">
      <c r="X62" s="685" t="s">
        <v>1322</v>
      </c>
      <c r="Y62" s="685" t="s">
        <v>4</v>
      </c>
    </row>
    <row r="63" spans="24:25" ht="13.5">
      <c r="X63" s="685" t="s">
        <v>1323</v>
      </c>
      <c r="Y63" s="685" t="s">
        <v>5</v>
      </c>
    </row>
    <row r="64" spans="24:25" ht="13.5">
      <c r="X64" s="685" t="s">
        <v>1324</v>
      </c>
      <c r="Y64" s="685" t="s">
        <v>6</v>
      </c>
    </row>
    <row r="65" spans="24:25" ht="13.5">
      <c r="X65" s="685" t="s">
        <v>1325</v>
      </c>
      <c r="Y65" s="685" t="s">
        <v>7</v>
      </c>
    </row>
    <row r="66" spans="24:25" ht="13.5">
      <c r="X66" s="685" t="s">
        <v>1326</v>
      </c>
      <c r="Y66" s="685" t="s">
        <v>8</v>
      </c>
    </row>
    <row r="67" spans="24:25" ht="13.5">
      <c r="X67" s="685" t="s">
        <v>1327</v>
      </c>
      <c r="Y67" s="685" t="s">
        <v>9</v>
      </c>
    </row>
    <row r="68" spans="24:25" ht="13.5">
      <c r="X68" s="685" t="s">
        <v>1328</v>
      </c>
      <c r="Y68" s="685" t="s">
        <v>10</v>
      </c>
    </row>
    <row r="69" spans="24:25" ht="13.5">
      <c r="X69" s="685" t="s">
        <v>1329</v>
      </c>
      <c r="Y69" s="685" t="s">
        <v>11</v>
      </c>
    </row>
    <row r="70" spans="24:25" ht="13.5">
      <c r="X70" s="685" t="s">
        <v>1330</v>
      </c>
      <c r="Y70" s="685" t="s">
        <v>12</v>
      </c>
    </row>
    <row r="71" spans="24:25" ht="13.5">
      <c r="X71" s="685" t="s">
        <v>1331</v>
      </c>
      <c r="Y71" s="685" t="s">
        <v>13</v>
      </c>
    </row>
    <row r="72" spans="24:25" ht="13.5">
      <c r="X72" s="685" t="s">
        <v>1332</v>
      </c>
      <c r="Y72" s="685" t="s">
        <v>14</v>
      </c>
    </row>
    <row r="73" spans="24:25" ht="13.5">
      <c r="X73" s="685" t="s">
        <v>1333</v>
      </c>
      <c r="Y73" s="685" t="s">
        <v>15</v>
      </c>
    </row>
    <row r="74" spans="24:25" ht="13.5">
      <c r="X74" s="685" t="s">
        <v>1334</v>
      </c>
      <c r="Y74" s="685" t="s">
        <v>16</v>
      </c>
    </row>
    <row r="75" spans="24:25" ht="13.5">
      <c r="X75" s="685" t="s">
        <v>1335</v>
      </c>
      <c r="Y75" s="685" t="s">
        <v>17</v>
      </c>
    </row>
    <row r="76" spans="24:25" ht="13.5">
      <c r="X76" s="685" t="s">
        <v>1336</v>
      </c>
      <c r="Y76" s="685" t="s">
        <v>18</v>
      </c>
    </row>
    <row r="77" spans="24:25" ht="13.5">
      <c r="X77" s="685" t="s">
        <v>1337</v>
      </c>
      <c r="Y77" s="685" t="s">
        <v>19</v>
      </c>
    </row>
    <row r="78" spans="24:25" ht="13.5">
      <c r="X78" s="685" t="s">
        <v>1338</v>
      </c>
      <c r="Y78" s="685" t="s">
        <v>20</v>
      </c>
    </row>
    <row r="79" spans="24:25" ht="13.5">
      <c r="X79" s="685" t="s">
        <v>1339</v>
      </c>
      <c r="Y79" s="685" t="s">
        <v>21</v>
      </c>
    </row>
    <row r="80" spans="24:25" ht="13.5">
      <c r="X80" s="685" t="s">
        <v>1340</v>
      </c>
      <c r="Y80" s="685" t="s">
        <v>22</v>
      </c>
    </row>
    <row r="81" spans="24:25" ht="13.5">
      <c r="X81" s="685" t="s">
        <v>1341</v>
      </c>
      <c r="Y81" s="685" t="s">
        <v>23</v>
      </c>
    </row>
    <row r="82" spans="24:25" ht="13.5">
      <c r="X82" s="685" t="s">
        <v>1342</v>
      </c>
      <c r="Y82" s="685" t="s">
        <v>24</v>
      </c>
    </row>
    <row r="83" spans="24:25" ht="13.5">
      <c r="X83" s="685" t="s">
        <v>1343</v>
      </c>
      <c r="Y83" s="685" t="s">
        <v>25</v>
      </c>
    </row>
    <row r="84" spans="24:25" ht="13.5">
      <c r="X84" s="685" t="s">
        <v>1344</v>
      </c>
      <c r="Y84" s="685" t="s">
        <v>26</v>
      </c>
    </row>
    <row r="85" spans="24:25" ht="13.5">
      <c r="X85" s="685" t="s">
        <v>1345</v>
      </c>
      <c r="Y85" s="685" t="s">
        <v>27</v>
      </c>
    </row>
    <row r="86" spans="24:25" ht="13.5">
      <c r="X86" s="685" t="s">
        <v>1346</v>
      </c>
      <c r="Y86" s="685" t="s">
        <v>28</v>
      </c>
    </row>
    <row r="87" spans="24:25" ht="13.5">
      <c r="X87" s="685" t="s">
        <v>1347</v>
      </c>
      <c r="Y87" s="685" t="s">
        <v>29</v>
      </c>
    </row>
    <row r="88" spans="24:25" ht="13.5">
      <c r="X88" s="685" t="s">
        <v>1348</v>
      </c>
      <c r="Y88" s="685" t="s">
        <v>30</v>
      </c>
    </row>
    <row r="89" spans="24:25" ht="13.5">
      <c r="X89" s="685" t="s">
        <v>1349</v>
      </c>
      <c r="Y89" s="685" t="s">
        <v>31</v>
      </c>
    </row>
    <row r="90" spans="24:25" ht="13.5">
      <c r="X90" s="685" t="s">
        <v>1350</v>
      </c>
      <c r="Y90" s="685" t="s">
        <v>32</v>
      </c>
    </row>
    <row r="91" spans="24:25" ht="13.5">
      <c r="X91" s="685" t="s">
        <v>1351</v>
      </c>
      <c r="Y91" s="685" t="s">
        <v>33</v>
      </c>
    </row>
  </sheetData>
  <sheetProtection/>
  <mergeCells count="49">
    <mergeCell ref="B18:K18"/>
    <mergeCell ref="B21:K21"/>
    <mergeCell ref="C24:D24"/>
    <mergeCell ref="E24:J24"/>
    <mergeCell ref="C25:D25"/>
    <mergeCell ref="E25:J25"/>
    <mergeCell ref="C27:D27"/>
    <mergeCell ref="E27:J27"/>
    <mergeCell ref="C26:D26"/>
    <mergeCell ref="E26:J26"/>
    <mergeCell ref="C28:D28"/>
    <mergeCell ref="E28:J28"/>
    <mergeCell ref="C29:D29"/>
    <mergeCell ref="E29:J29"/>
    <mergeCell ref="C30:D30"/>
    <mergeCell ref="E30:J30"/>
    <mergeCell ref="C31:D31"/>
    <mergeCell ref="E31:J31"/>
    <mergeCell ref="C32:D32"/>
    <mergeCell ref="E32:J32"/>
    <mergeCell ref="C33:D33"/>
    <mergeCell ref="E33:J33"/>
    <mergeCell ref="C34:D34"/>
    <mergeCell ref="E34:J34"/>
    <mergeCell ref="C35:D35"/>
    <mergeCell ref="E35:J35"/>
    <mergeCell ref="C36:D36"/>
    <mergeCell ref="E36:J36"/>
    <mergeCell ref="C37:D37"/>
    <mergeCell ref="E37:J37"/>
    <mergeCell ref="C44:D44"/>
    <mergeCell ref="E44:J44"/>
    <mergeCell ref="B46:J46"/>
    <mergeCell ref="C41:D41"/>
    <mergeCell ref="E41:J41"/>
    <mergeCell ref="C42:D42"/>
    <mergeCell ref="E42:J42"/>
    <mergeCell ref="C43:D43"/>
    <mergeCell ref="E43:J43"/>
    <mergeCell ref="C40:D40"/>
    <mergeCell ref="E38:J38"/>
    <mergeCell ref="E39:J39"/>
    <mergeCell ref="E40:J40"/>
    <mergeCell ref="H4:J4"/>
    <mergeCell ref="G10:J10"/>
    <mergeCell ref="G12:J12"/>
    <mergeCell ref="G11:J11"/>
    <mergeCell ref="C38:D38"/>
    <mergeCell ref="C39:D39"/>
  </mergeCells>
  <printOptions/>
  <pageMargins left="1.1811023622047245" right="0.3937007874015748" top="0.984251968503937" bottom="0.5905511811023623" header="0.5118110236220472" footer="0"/>
  <pageSetup horizontalDpi="300" verticalDpi="300" orientation="portrait" paperSize="9" scale="86" r:id="rId2"/>
  <headerFooter alignWithMargins="0">
    <oddFooter>&amp;C－７－</oddFooter>
  </headerFooter>
  <drawing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A1:L34"/>
  <sheetViews>
    <sheetView zoomScale="75" zoomScaleNormal="75" zoomScalePageLayoutView="0" workbookViewId="0" topLeftCell="A25">
      <selection activeCell="A1" sqref="A1"/>
    </sheetView>
  </sheetViews>
  <sheetFormatPr defaultColWidth="9.00390625" defaultRowHeight="13.5"/>
  <cols>
    <col min="1" max="1" width="5.125" style="0" customWidth="1"/>
    <col min="2" max="2" width="7.25390625" style="0" customWidth="1"/>
    <col min="3" max="3" width="4.50390625" style="0" customWidth="1"/>
  </cols>
  <sheetData>
    <row r="1" ht="13.5">
      <c r="K1" t="s">
        <v>823</v>
      </c>
    </row>
    <row r="2" spans="4:10" ht="22.5" customHeight="1">
      <c r="D2" s="1116" t="s">
        <v>824</v>
      </c>
      <c r="E2" s="1116"/>
      <c r="F2" s="1116"/>
      <c r="G2" s="1116"/>
      <c r="H2" s="1116"/>
      <c r="I2" s="1116"/>
      <c r="J2" s="1116"/>
    </row>
    <row r="3" spans="4:9" ht="19.5" thickBot="1">
      <c r="D3" s="1116"/>
      <c r="E3" s="1116"/>
      <c r="F3" s="1116"/>
      <c r="G3" s="1116"/>
      <c r="H3" s="1116"/>
      <c r="I3" s="88"/>
    </row>
    <row r="4" spans="1:4" ht="24" customHeight="1" thickBot="1">
      <c r="A4" s="1131" t="s">
        <v>825</v>
      </c>
      <c r="B4" s="1127"/>
      <c r="C4" s="1131" t="str">
        <f>'基本事項記入ｼｰﾄ'!C29</f>
        <v>**</v>
      </c>
      <c r="D4" s="1127"/>
    </row>
    <row r="5" spans="1:12" ht="27.75" customHeight="1" thickBot="1">
      <c r="A5" s="1137" t="s">
        <v>826</v>
      </c>
      <c r="B5" s="1138"/>
      <c r="C5" s="1139"/>
      <c r="D5" s="279"/>
      <c r="E5" s="89" t="s">
        <v>421</v>
      </c>
      <c r="F5" s="89" t="s">
        <v>422</v>
      </c>
      <c r="G5" s="89" t="s">
        <v>423</v>
      </c>
      <c r="H5" s="89" t="s">
        <v>1116</v>
      </c>
      <c r="I5" s="89" t="s">
        <v>252</v>
      </c>
      <c r="J5" s="89" t="s">
        <v>520</v>
      </c>
      <c r="K5" s="89" t="s">
        <v>518</v>
      </c>
      <c r="L5" s="329" t="s">
        <v>424</v>
      </c>
    </row>
    <row r="6" spans="1:12" ht="18" customHeight="1" thickTop="1">
      <c r="A6" s="90"/>
      <c r="B6" s="91">
        <v>53</v>
      </c>
      <c r="C6" s="92" t="s">
        <v>828</v>
      </c>
      <c r="D6" s="280"/>
      <c r="E6" s="281"/>
      <c r="F6" s="281"/>
      <c r="G6" s="281"/>
      <c r="H6" s="281"/>
      <c r="I6" s="281"/>
      <c r="J6" s="281"/>
      <c r="K6" s="281"/>
      <c r="L6" s="282"/>
    </row>
    <row r="7" spans="1:12" ht="18" customHeight="1">
      <c r="A7" s="90" t="s">
        <v>827</v>
      </c>
      <c r="B7" s="93">
        <v>37.5</v>
      </c>
      <c r="C7" s="94" t="s">
        <v>828</v>
      </c>
      <c r="D7" s="95"/>
      <c r="E7" s="96"/>
      <c r="F7" s="96"/>
      <c r="G7" s="96"/>
      <c r="H7" s="96"/>
      <c r="I7" s="96"/>
      <c r="J7" s="96"/>
      <c r="K7" s="96"/>
      <c r="L7" s="283"/>
    </row>
    <row r="8" spans="1:12" ht="18" customHeight="1">
      <c r="A8" s="90" t="s">
        <v>829</v>
      </c>
      <c r="B8" s="93">
        <v>31.5</v>
      </c>
      <c r="C8" s="94" t="s">
        <v>828</v>
      </c>
      <c r="D8" s="95"/>
      <c r="E8" s="96"/>
      <c r="F8" s="96"/>
      <c r="G8" s="96"/>
      <c r="H8" s="96"/>
      <c r="I8" s="96"/>
      <c r="J8" s="96"/>
      <c r="K8" s="96"/>
      <c r="L8" s="283"/>
    </row>
    <row r="9" spans="1:12" ht="18" customHeight="1">
      <c r="A9" s="90" t="s">
        <v>830</v>
      </c>
      <c r="B9" s="93">
        <v>26.5</v>
      </c>
      <c r="C9" s="94" t="s">
        <v>832</v>
      </c>
      <c r="D9" s="408"/>
      <c r="E9" s="410"/>
      <c r="F9" s="410"/>
      <c r="G9" s="410"/>
      <c r="H9" s="410"/>
      <c r="I9" s="410"/>
      <c r="J9" s="410"/>
      <c r="K9" s="340"/>
      <c r="L9" s="341"/>
    </row>
    <row r="10" spans="1:12" ht="18" customHeight="1">
      <c r="A10" s="90" t="s">
        <v>831</v>
      </c>
      <c r="B10" s="93">
        <v>19</v>
      </c>
      <c r="C10" s="94" t="s">
        <v>834</v>
      </c>
      <c r="D10" s="408"/>
      <c r="E10" s="409"/>
      <c r="F10" s="409"/>
      <c r="G10" s="409"/>
      <c r="H10" s="409"/>
      <c r="I10" s="409"/>
      <c r="J10" s="409"/>
      <c r="K10" s="340"/>
      <c r="L10" s="341"/>
    </row>
    <row r="11" spans="1:12" ht="18" customHeight="1">
      <c r="A11" s="90" t="s">
        <v>833</v>
      </c>
      <c r="B11" s="96">
        <v>13.2</v>
      </c>
      <c r="C11" s="94" t="s">
        <v>836</v>
      </c>
      <c r="D11" s="408"/>
      <c r="E11" s="409"/>
      <c r="F11" s="409"/>
      <c r="G11" s="409"/>
      <c r="H11" s="409"/>
      <c r="I11" s="409"/>
      <c r="J11" s="409"/>
      <c r="K11" s="340"/>
      <c r="L11" s="341"/>
    </row>
    <row r="12" spans="1:12" ht="18" customHeight="1">
      <c r="A12" s="90" t="s">
        <v>835</v>
      </c>
      <c r="B12" s="96">
        <v>4.75</v>
      </c>
      <c r="C12" s="94" t="s">
        <v>832</v>
      </c>
      <c r="D12" s="408"/>
      <c r="E12" s="409"/>
      <c r="F12" s="409"/>
      <c r="G12" s="409"/>
      <c r="H12" s="409"/>
      <c r="I12" s="409"/>
      <c r="J12" s="409"/>
      <c r="K12" s="340"/>
      <c r="L12" s="341"/>
    </row>
    <row r="13" spans="1:12" ht="18" customHeight="1">
      <c r="A13" s="90" t="s">
        <v>837</v>
      </c>
      <c r="B13" s="96">
        <v>2.36</v>
      </c>
      <c r="C13" s="94" t="s">
        <v>832</v>
      </c>
      <c r="D13" s="408"/>
      <c r="E13" s="409"/>
      <c r="F13" s="409"/>
      <c r="G13" s="409"/>
      <c r="H13" s="409"/>
      <c r="I13" s="409"/>
      <c r="J13" s="409"/>
      <c r="K13" s="409"/>
      <c r="L13" s="341"/>
    </row>
    <row r="14" spans="1:12" ht="18" customHeight="1">
      <c r="A14" s="90" t="s">
        <v>838</v>
      </c>
      <c r="B14" s="96">
        <v>1.18</v>
      </c>
      <c r="C14" s="94" t="s">
        <v>832</v>
      </c>
      <c r="D14" s="408"/>
      <c r="E14" s="663"/>
      <c r="F14" s="663"/>
      <c r="G14" s="409"/>
      <c r="H14" s="663"/>
      <c r="I14" s="663"/>
      <c r="J14" s="663"/>
      <c r="K14" s="663"/>
      <c r="L14" s="664"/>
    </row>
    <row r="15" spans="1:12" ht="18" customHeight="1">
      <c r="A15" s="90" t="s">
        <v>839</v>
      </c>
      <c r="B15" s="96">
        <v>600</v>
      </c>
      <c r="C15" s="94" t="s">
        <v>840</v>
      </c>
      <c r="D15" s="408"/>
      <c r="E15" s="409"/>
      <c r="F15" s="409"/>
      <c r="G15" s="409"/>
      <c r="H15" s="409"/>
      <c r="I15" s="409"/>
      <c r="J15" s="409"/>
      <c r="K15" s="409"/>
      <c r="L15" s="341"/>
    </row>
    <row r="16" spans="1:12" ht="18" customHeight="1">
      <c r="A16" s="90" t="s">
        <v>841</v>
      </c>
      <c r="B16" s="96">
        <v>300</v>
      </c>
      <c r="C16" s="94" t="s">
        <v>840</v>
      </c>
      <c r="D16" s="408"/>
      <c r="E16" s="409"/>
      <c r="F16" s="409"/>
      <c r="G16" s="409"/>
      <c r="H16" s="409"/>
      <c r="I16" s="409"/>
      <c r="J16" s="409"/>
      <c r="K16" s="409"/>
      <c r="L16" s="417"/>
    </row>
    <row r="17" spans="1:12" ht="18" customHeight="1">
      <c r="A17" s="90" t="s">
        <v>842</v>
      </c>
      <c r="B17" s="96">
        <v>150</v>
      </c>
      <c r="C17" s="94" t="s">
        <v>840</v>
      </c>
      <c r="D17" s="408"/>
      <c r="E17" s="409"/>
      <c r="F17" s="409"/>
      <c r="G17" s="409"/>
      <c r="H17" s="409"/>
      <c r="I17" s="409"/>
      <c r="J17" s="409"/>
      <c r="K17" s="409"/>
      <c r="L17" s="417"/>
    </row>
    <row r="18" spans="1:12" ht="18" customHeight="1">
      <c r="A18" s="97"/>
      <c r="B18" s="96">
        <v>75</v>
      </c>
      <c r="C18" s="94" t="s">
        <v>840</v>
      </c>
      <c r="D18" s="408"/>
      <c r="E18" s="409"/>
      <c r="F18" s="409"/>
      <c r="G18" s="409"/>
      <c r="H18" s="409"/>
      <c r="I18" s="409"/>
      <c r="J18" s="409"/>
      <c r="K18" s="409"/>
      <c r="L18" s="417"/>
    </row>
    <row r="19" spans="1:12" ht="18" customHeight="1">
      <c r="A19" s="98" t="s">
        <v>843</v>
      </c>
      <c r="B19" s="1123" t="s">
        <v>694</v>
      </c>
      <c r="C19" s="1124"/>
      <c r="D19" s="411"/>
      <c r="E19" s="412"/>
      <c r="F19" s="412"/>
      <c r="G19" s="412"/>
      <c r="H19" s="412"/>
      <c r="I19" s="412"/>
      <c r="J19" s="412"/>
      <c r="K19" s="412"/>
      <c r="L19" s="418"/>
    </row>
    <row r="20" spans="1:12" ht="18" customHeight="1">
      <c r="A20" s="90"/>
      <c r="B20" s="1123" t="s">
        <v>695</v>
      </c>
      <c r="C20" s="1124"/>
      <c r="D20" s="411"/>
      <c r="E20" s="412"/>
      <c r="F20" s="412"/>
      <c r="G20" s="412"/>
      <c r="H20" s="412"/>
      <c r="I20" s="412"/>
      <c r="J20" s="412"/>
      <c r="K20" s="412"/>
      <c r="L20" s="418"/>
    </row>
    <row r="21" spans="1:12" ht="18" customHeight="1">
      <c r="A21" s="97" t="s">
        <v>844</v>
      </c>
      <c r="B21" s="1123" t="s">
        <v>845</v>
      </c>
      <c r="C21" s="1124"/>
      <c r="D21" s="411"/>
      <c r="E21" s="412"/>
      <c r="F21" s="412"/>
      <c r="G21" s="412"/>
      <c r="H21" s="412"/>
      <c r="I21" s="412"/>
      <c r="J21" s="412"/>
      <c r="K21" s="412"/>
      <c r="L21" s="418"/>
    </row>
    <row r="22" spans="1:12" ht="18" customHeight="1">
      <c r="A22" s="1120" t="s">
        <v>696</v>
      </c>
      <c r="B22" s="1121"/>
      <c r="C22" s="94" t="s">
        <v>846</v>
      </c>
      <c r="D22" s="413"/>
      <c r="E22" s="412"/>
      <c r="F22" s="412"/>
      <c r="G22" s="412"/>
      <c r="H22" s="412"/>
      <c r="I22" s="412"/>
      <c r="J22" s="412"/>
      <c r="K22" s="414"/>
      <c r="L22" s="419"/>
    </row>
    <row r="23" spans="1:12" ht="18" customHeight="1">
      <c r="A23" s="1120" t="s">
        <v>847</v>
      </c>
      <c r="B23" s="1121"/>
      <c r="C23" s="94" t="s">
        <v>848</v>
      </c>
      <c r="D23" s="408"/>
      <c r="E23" s="663"/>
      <c r="F23" s="414"/>
      <c r="G23" s="663"/>
      <c r="H23" s="663"/>
      <c r="I23" s="663"/>
      <c r="J23" s="663"/>
      <c r="K23" s="663"/>
      <c r="L23" s="665"/>
    </row>
    <row r="24" spans="1:12" ht="18" customHeight="1">
      <c r="A24" s="1120" t="s">
        <v>698</v>
      </c>
      <c r="B24" s="1121"/>
      <c r="C24" s="94" t="s">
        <v>849</v>
      </c>
      <c r="D24" s="408"/>
      <c r="E24" s="409"/>
      <c r="F24" s="409"/>
      <c r="G24" s="409"/>
      <c r="H24" s="409"/>
      <c r="I24" s="409"/>
      <c r="J24" s="409"/>
      <c r="K24" s="409"/>
      <c r="L24" s="693"/>
    </row>
    <row r="25" spans="1:12" ht="18" customHeight="1">
      <c r="A25" s="100" t="s">
        <v>850</v>
      </c>
      <c r="B25" s="99"/>
      <c r="C25" s="94" t="s">
        <v>851</v>
      </c>
      <c r="D25" s="415"/>
      <c r="E25" s="414"/>
      <c r="F25" s="414"/>
      <c r="G25" s="414"/>
      <c r="H25" s="414"/>
      <c r="I25" s="414"/>
      <c r="J25" s="414"/>
      <c r="K25" s="688"/>
      <c r="L25" s="694"/>
    </row>
    <row r="26" spans="1:12" ht="18" customHeight="1">
      <c r="A26" s="1120" t="s">
        <v>852</v>
      </c>
      <c r="B26" s="1121"/>
      <c r="C26" s="94" t="s">
        <v>849</v>
      </c>
      <c r="D26" s="408"/>
      <c r="E26" s="409"/>
      <c r="F26" s="409"/>
      <c r="G26" s="409"/>
      <c r="H26" s="663"/>
      <c r="I26" s="663"/>
      <c r="J26" s="663"/>
      <c r="K26" s="663"/>
      <c r="L26" s="665"/>
    </row>
    <row r="27" spans="1:12" ht="18" customHeight="1">
      <c r="A27" s="1135" t="s">
        <v>853</v>
      </c>
      <c r="B27" s="1136"/>
      <c r="C27" s="94" t="s">
        <v>854</v>
      </c>
      <c r="D27" s="408"/>
      <c r="E27" s="409"/>
      <c r="F27" s="409"/>
      <c r="G27" s="409"/>
      <c r="H27" s="663"/>
      <c r="I27" s="663"/>
      <c r="J27" s="663"/>
      <c r="K27" s="663"/>
      <c r="L27" s="665"/>
    </row>
    <row r="28" spans="1:12" ht="18" customHeight="1">
      <c r="A28" s="1120" t="s">
        <v>700</v>
      </c>
      <c r="B28" s="1121"/>
      <c r="C28" s="94" t="s">
        <v>1117</v>
      </c>
      <c r="D28" s="416" t="s">
        <v>133</v>
      </c>
      <c r="E28" s="667"/>
      <c r="F28" s="667"/>
      <c r="G28" s="667"/>
      <c r="H28" s="667"/>
      <c r="I28" s="667"/>
      <c r="J28" s="667"/>
      <c r="K28" s="666"/>
      <c r="L28" s="419"/>
    </row>
    <row r="29" spans="1:12" ht="36" customHeight="1">
      <c r="A29" s="1122" t="s">
        <v>855</v>
      </c>
      <c r="B29" s="1083"/>
      <c r="C29" s="1084"/>
      <c r="D29" s="95"/>
      <c r="E29" s="101"/>
      <c r="F29" s="101"/>
      <c r="G29" s="101"/>
      <c r="H29" s="101"/>
      <c r="I29" s="101"/>
      <c r="J29" s="101"/>
      <c r="K29" s="101"/>
      <c r="L29" s="342"/>
    </row>
    <row r="30" spans="1:12" ht="54" customHeight="1">
      <c r="A30" s="1117" t="s">
        <v>884</v>
      </c>
      <c r="B30" s="1118"/>
      <c r="C30" s="1119"/>
      <c r="D30" s="649"/>
      <c r="E30" s="377"/>
      <c r="F30" s="377"/>
      <c r="G30" s="377"/>
      <c r="H30" s="377"/>
      <c r="I30" s="377"/>
      <c r="J30" s="377"/>
      <c r="K30" s="378"/>
      <c r="L30" s="379"/>
    </row>
    <row r="31" spans="1:12" ht="35.25" customHeight="1" thickBot="1">
      <c r="A31" s="1128" t="s">
        <v>856</v>
      </c>
      <c r="B31" s="1129"/>
      <c r="C31" s="1130"/>
      <c r="D31" s="102"/>
      <c r="E31" s="650"/>
      <c r="F31" s="650"/>
      <c r="G31" s="650"/>
      <c r="H31" s="650"/>
      <c r="I31" s="650"/>
      <c r="J31" s="650"/>
      <c r="K31" s="651"/>
      <c r="L31" s="652"/>
    </row>
    <row r="32" spans="1:12" ht="33" customHeight="1" thickBot="1">
      <c r="A32" s="1131" t="s">
        <v>857</v>
      </c>
      <c r="B32" s="1126"/>
      <c r="C32" s="1132"/>
      <c r="D32" s="1134" t="str">
        <f>'基本事項記入ｼｰﾄ'!C31</f>
        <v>○○　○○　  印</v>
      </c>
      <c r="E32" s="1126"/>
      <c r="F32" s="1133"/>
      <c r="G32" s="1125" t="s">
        <v>858</v>
      </c>
      <c r="H32" s="1133"/>
      <c r="I32" s="1125" t="str">
        <f>'基本事項記入ｼｰﾄ'!C32</f>
        <v>○○　○○○　　　印</v>
      </c>
      <c r="J32" s="1126"/>
      <c r="K32" s="1126"/>
      <c r="L32" s="1127"/>
    </row>
    <row r="33" spans="1:12" ht="14.25" customHeight="1">
      <c r="A33" s="69"/>
      <c r="B33" s="69"/>
      <c r="C33" s="69"/>
      <c r="D33" s="489"/>
      <c r="E33" s="489"/>
      <c r="F33" s="69"/>
      <c r="G33" s="69"/>
      <c r="H33" s="69"/>
      <c r="I33" s="69"/>
      <c r="J33" s="489"/>
      <c r="K33" s="489"/>
      <c r="L33" s="69"/>
    </row>
    <row r="34" ht="18" customHeight="1">
      <c r="G34" s="244"/>
    </row>
  </sheetData>
  <sheetProtection/>
  <mergeCells count="21">
    <mergeCell ref="B21:C21"/>
    <mergeCell ref="I32:L32"/>
    <mergeCell ref="A31:C31"/>
    <mergeCell ref="A32:C32"/>
    <mergeCell ref="G32:H32"/>
    <mergeCell ref="D32:F32"/>
    <mergeCell ref="C4:D4"/>
    <mergeCell ref="A27:B27"/>
    <mergeCell ref="A4:B4"/>
    <mergeCell ref="A26:B26"/>
    <mergeCell ref="A23:B23"/>
    <mergeCell ref="D2:J2"/>
    <mergeCell ref="A30:C30"/>
    <mergeCell ref="A28:B28"/>
    <mergeCell ref="A29:C29"/>
    <mergeCell ref="B20:C20"/>
    <mergeCell ref="A22:B22"/>
    <mergeCell ref="D3:H3"/>
    <mergeCell ref="A24:B24"/>
    <mergeCell ref="B19:C19"/>
    <mergeCell ref="A5:C5"/>
  </mergeCells>
  <printOptions/>
  <pageMargins left="0.7874015748031497" right="0.7874015748031497" top="0.984251968503937" bottom="0.984251968503937" header="0.5118110236220472" footer="0"/>
  <pageSetup fitToHeight="0" fitToWidth="1" horizontalDpi="600" verticalDpi="600" orientation="portrait" paperSize="9" scale="89" r:id="rId2"/>
  <headerFooter alignWithMargins="0">
    <oddFooter>&amp;C－８－</oddFooter>
  </headerFooter>
  <drawing r:id="rId1"/>
</worksheet>
</file>

<file path=xl/worksheets/sheet9.xml><?xml version="1.0" encoding="utf-8"?>
<worksheet xmlns="http://schemas.openxmlformats.org/spreadsheetml/2006/main" xmlns:r="http://schemas.openxmlformats.org/officeDocument/2006/relationships">
  <sheetPr>
    <tabColor indexed="41"/>
  </sheetPr>
  <dimension ref="A1:P47"/>
  <sheetViews>
    <sheetView zoomScale="75" zoomScaleNormal="75" zoomScalePageLayoutView="0" workbookViewId="0" topLeftCell="A13">
      <selection activeCell="O24" sqref="O24"/>
    </sheetView>
  </sheetViews>
  <sheetFormatPr defaultColWidth="9.00390625" defaultRowHeight="13.5"/>
  <cols>
    <col min="1" max="1" width="3.75390625" style="0" customWidth="1"/>
    <col min="2" max="2" width="15.00390625" style="0" customWidth="1"/>
    <col min="3" max="3" width="10.375" style="0" customWidth="1"/>
    <col min="4" max="4" width="9.25390625" style="0" customWidth="1"/>
    <col min="5" max="5" width="6.75390625" style="0" customWidth="1"/>
    <col min="6" max="6" width="3.25390625" style="0" customWidth="1"/>
    <col min="7" max="8" width="6.75390625" style="0" customWidth="1"/>
    <col min="9" max="9" width="3.25390625" style="0" customWidth="1"/>
    <col min="10" max="11" width="6.75390625" style="0" customWidth="1"/>
    <col min="12" max="12" width="3.25390625" style="0" customWidth="1"/>
    <col min="13" max="14" width="6.75390625" style="0" customWidth="1"/>
    <col min="15" max="15" width="3.25390625" style="0" customWidth="1"/>
    <col min="16" max="16" width="6.75390625" style="0" customWidth="1"/>
  </cols>
  <sheetData>
    <row r="1" ht="13.5">
      <c r="N1" t="s">
        <v>882</v>
      </c>
    </row>
    <row r="2" spans="3:13" ht="18.75">
      <c r="C2" s="1116" t="s">
        <v>885</v>
      </c>
      <c r="D2" s="1171"/>
      <c r="E2" s="1171"/>
      <c r="F2" s="1171"/>
      <c r="G2" s="1171"/>
      <c r="H2" s="1171"/>
      <c r="I2" s="1171"/>
      <c r="J2" s="1171"/>
      <c r="K2" s="1171"/>
      <c r="L2" s="1171"/>
      <c r="M2" s="1171"/>
    </row>
    <row r="3" spans="4:10" ht="19.5" thickBot="1">
      <c r="D3" s="1116"/>
      <c r="E3" s="1172"/>
      <c r="F3" s="1172"/>
      <c r="G3" s="1172"/>
      <c r="H3" s="1172"/>
      <c r="I3" s="1172"/>
      <c r="J3" s="1172"/>
    </row>
    <row r="4" spans="1:4" ht="24.75" customHeight="1" thickBot="1">
      <c r="A4" s="1131" t="s">
        <v>825</v>
      </c>
      <c r="B4" s="1127"/>
      <c r="C4" s="1131" t="str">
        <f>'基本事項記入ｼｰﾄ'!C29</f>
        <v>**</v>
      </c>
      <c r="D4" s="1127"/>
    </row>
    <row r="5" spans="1:16" ht="18" customHeight="1">
      <c r="A5" s="118"/>
      <c r="B5" s="1156" t="s">
        <v>709</v>
      </c>
      <c r="C5" s="1156"/>
      <c r="D5" s="1156"/>
      <c r="E5" s="1157"/>
      <c r="F5" s="1158"/>
      <c r="G5" s="1158"/>
      <c r="H5" s="1158"/>
      <c r="I5" s="1158"/>
      <c r="J5" s="1159"/>
      <c r="K5" s="1160"/>
      <c r="L5" s="1160"/>
      <c r="M5" s="1160"/>
      <c r="N5" s="1160"/>
      <c r="O5" s="1160"/>
      <c r="P5" s="1161"/>
    </row>
    <row r="6" spans="1:16" ht="18" customHeight="1">
      <c r="A6" s="119" t="s">
        <v>134</v>
      </c>
      <c r="B6" s="1140" t="s">
        <v>886</v>
      </c>
      <c r="C6" s="1140"/>
      <c r="D6" s="1140"/>
      <c r="E6" s="1140" t="s">
        <v>887</v>
      </c>
      <c r="F6" s="1140"/>
      <c r="G6" s="1140"/>
      <c r="H6" s="1140" t="s">
        <v>888</v>
      </c>
      <c r="I6" s="1140"/>
      <c r="J6" s="1140"/>
      <c r="K6" s="1140" t="s">
        <v>887</v>
      </c>
      <c r="L6" s="1140"/>
      <c r="M6" s="1140"/>
      <c r="N6" s="1140" t="s">
        <v>888</v>
      </c>
      <c r="O6" s="1140"/>
      <c r="P6" s="1146"/>
    </row>
    <row r="7" spans="1:16" ht="18" customHeight="1">
      <c r="A7" s="119" t="s">
        <v>135</v>
      </c>
      <c r="B7" s="120" t="s">
        <v>710</v>
      </c>
      <c r="C7" s="121"/>
      <c r="D7" s="122" t="s">
        <v>889</v>
      </c>
      <c r="E7" s="740"/>
      <c r="F7" s="1169"/>
      <c r="G7" s="741"/>
      <c r="H7" s="120">
        <v>60</v>
      </c>
      <c r="I7" s="2" t="s">
        <v>807</v>
      </c>
      <c r="J7" s="123">
        <v>80</v>
      </c>
      <c r="K7" s="120"/>
      <c r="L7" s="2"/>
      <c r="M7" s="121"/>
      <c r="N7" s="120"/>
      <c r="O7" s="2" t="s">
        <v>807</v>
      </c>
      <c r="P7" s="124"/>
    </row>
    <row r="8" spans="1:16" ht="18" customHeight="1">
      <c r="A8" s="119" t="s">
        <v>890</v>
      </c>
      <c r="B8" s="120" t="s">
        <v>711</v>
      </c>
      <c r="C8" s="121"/>
      <c r="D8" s="122" t="s">
        <v>891</v>
      </c>
      <c r="E8" s="740"/>
      <c r="F8" s="1169"/>
      <c r="G8" s="741"/>
      <c r="H8" s="343">
        <v>44</v>
      </c>
      <c r="I8" s="2" t="s">
        <v>807</v>
      </c>
      <c r="J8" s="420">
        <v>52</v>
      </c>
      <c r="K8" s="120"/>
      <c r="L8" s="2"/>
      <c r="M8" s="121"/>
      <c r="N8" s="120"/>
      <c r="O8" s="2" t="s">
        <v>807</v>
      </c>
      <c r="P8" s="124"/>
    </row>
    <row r="9" spans="1:16" ht="18" customHeight="1">
      <c r="A9" s="125" t="s">
        <v>892</v>
      </c>
      <c r="B9" s="120" t="s">
        <v>712</v>
      </c>
      <c r="C9" s="121"/>
      <c r="D9" s="122" t="s">
        <v>893</v>
      </c>
      <c r="E9" s="1173"/>
      <c r="F9" s="1174"/>
      <c r="G9" s="1175"/>
      <c r="H9" s="126">
        <v>100</v>
      </c>
      <c r="I9" s="2"/>
      <c r="J9" s="121" t="s">
        <v>894</v>
      </c>
      <c r="K9" s="120"/>
      <c r="L9" s="2"/>
      <c r="M9" s="121"/>
      <c r="N9" s="120"/>
      <c r="O9" s="2"/>
      <c r="P9" s="124" t="s">
        <v>894</v>
      </c>
    </row>
    <row r="10" spans="1:16" ht="18" customHeight="1">
      <c r="A10" s="119" t="s">
        <v>135</v>
      </c>
      <c r="B10" s="120" t="s">
        <v>895</v>
      </c>
      <c r="C10" s="121"/>
      <c r="D10" s="122" t="s">
        <v>896</v>
      </c>
      <c r="E10" s="740"/>
      <c r="F10" s="1169"/>
      <c r="G10" s="741"/>
      <c r="H10" s="126">
        <v>99</v>
      </c>
      <c r="I10" s="2"/>
      <c r="J10" s="121" t="s">
        <v>894</v>
      </c>
      <c r="K10" s="120"/>
      <c r="L10" s="2"/>
      <c r="M10" s="121"/>
      <c r="N10" s="126">
        <v>99</v>
      </c>
      <c r="O10" s="2"/>
      <c r="P10" s="124" t="s">
        <v>894</v>
      </c>
    </row>
    <row r="11" spans="1:16" ht="18" customHeight="1">
      <c r="A11" s="119" t="s">
        <v>136</v>
      </c>
      <c r="B11" s="120" t="s">
        <v>713</v>
      </c>
      <c r="C11" s="121"/>
      <c r="D11" s="122" t="s">
        <v>891</v>
      </c>
      <c r="E11" s="740"/>
      <c r="F11" s="1169"/>
      <c r="G11" s="741"/>
      <c r="H11" s="120">
        <v>260</v>
      </c>
      <c r="I11" s="2"/>
      <c r="J11" s="121" t="s">
        <v>894</v>
      </c>
      <c r="K11" s="120"/>
      <c r="L11" s="2"/>
      <c r="M11" s="121"/>
      <c r="N11" s="120">
        <v>260</v>
      </c>
      <c r="O11" s="2"/>
      <c r="P11" s="124" t="s">
        <v>894</v>
      </c>
    </row>
    <row r="12" spans="1:16" ht="18" customHeight="1">
      <c r="A12" s="119" t="s">
        <v>137</v>
      </c>
      <c r="B12" s="120" t="s">
        <v>714</v>
      </c>
      <c r="C12" s="121"/>
      <c r="D12" s="122" t="s">
        <v>897</v>
      </c>
      <c r="E12" s="740"/>
      <c r="F12" s="1169"/>
      <c r="G12" s="741"/>
      <c r="H12" s="120">
        <v>0.6</v>
      </c>
      <c r="I12" s="2"/>
      <c r="J12" s="121" t="s">
        <v>898</v>
      </c>
      <c r="K12" s="120"/>
      <c r="L12" s="2"/>
      <c r="M12" s="121"/>
      <c r="N12" s="120">
        <v>0.6</v>
      </c>
      <c r="O12" s="2"/>
      <c r="P12" s="124" t="s">
        <v>898</v>
      </c>
    </row>
    <row r="13" spans="1:16" ht="18" customHeight="1">
      <c r="A13" s="119" t="s">
        <v>899</v>
      </c>
      <c r="B13" s="120" t="s">
        <v>715</v>
      </c>
      <c r="C13" s="121"/>
      <c r="D13" s="122" t="s">
        <v>897</v>
      </c>
      <c r="E13" s="740"/>
      <c r="F13" s="1169"/>
      <c r="G13" s="741"/>
      <c r="H13" s="120">
        <v>55</v>
      </c>
      <c r="I13" s="2"/>
      <c r="J13" s="121" t="s">
        <v>894</v>
      </c>
      <c r="K13" s="120"/>
      <c r="L13" s="2"/>
      <c r="M13" s="121"/>
      <c r="N13" s="120"/>
      <c r="O13" s="2"/>
      <c r="P13" s="124" t="s">
        <v>894</v>
      </c>
    </row>
    <row r="14" spans="1:16" ht="18" customHeight="1">
      <c r="A14" s="119" t="s">
        <v>138</v>
      </c>
      <c r="B14" s="120" t="s">
        <v>716</v>
      </c>
      <c r="C14" s="121"/>
      <c r="D14" s="122" t="s">
        <v>900</v>
      </c>
      <c r="E14" s="740"/>
      <c r="F14" s="1169"/>
      <c r="G14" s="741"/>
      <c r="H14" s="120">
        <v>110</v>
      </c>
      <c r="I14" s="2"/>
      <c r="J14" s="121" t="s">
        <v>898</v>
      </c>
      <c r="K14" s="120"/>
      <c r="L14" s="2"/>
      <c r="M14" s="121"/>
      <c r="N14" s="120">
        <v>110</v>
      </c>
      <c r="O14" s="2"/>
      <c r="P14" s="124" t="s">
        <v>898</v>
      </c>
    </row>
    <row r="15" spans="1:16" ht="18" customHeight="1">
      <c r="A15" s="119" t="s">
        <v>901</v>
      </c>
      <c r="B15" s="120" t="s">
        <v>654</v>
      </c>
      <c r="C15" s="121"/>
      <c r="D15" s="122" t="s">
        <v>902</v>
      </c>
      <c r="E15" s="120"/>
      <c r="F15" s="2"/>
      <c r="G15" s="121"/>
      <c r="H15" s="127">
        <v>1</v>
      </c>
      <c r="I15" s="2"/>
      <c r="J15" s="121" t="s">
        <v>894</v>
      </c>
      <c r="K15" s="120"/>
      <c r="L15" s="2"/>
      <c r="M15" s="121"/>
      <c r="N15" s="127">
        <v>1</v>
      </c>
      <c r="O15" s="2"/>
      <c r="P15" s="124" t="s">
        <v>894</v>
      </c>
    </row>
    <row r="16" spans="1:16" ht="18" customHeight="1">
      <c r="A16" s="119" t="s">
        <v>139</v>
      </c>
      <c r="B16" s="120" t="s">
        <v>717</v>
      </c>
      <c r="C16" s="121"/>
      <c r="D16" s="122" t="s">
        <v>903</v>
      </c>
      <c r="E16" s="120"/>
      <c r="F16" s="2" t="s">
        <v>904</v>
      </c>
      <c r="G16" s="123"/>
      <c r="H16" s="120"/>
      <c r="I16" s="2"/>
      <c r="J16" s="121"/>
      <c r="K16" s="120"/>
      <c r="L16" s="2" t="s">
        <v>904</v>
      </c>
      <c r="M16" s="121"/>
      <c r="N16" s="120"/>
      <c r="O16" s="2"/>
      <c r="P16" s="124"/>
    </row>
    <row r="17" spans="1:16" ht="18" customHeight="1" thickBot="1">
      <c r="A17" s="128"/>
      <c r="B17" s="129" t="s">
        <v>718</v>
      </c>
      <c r="C17" s="130"/>
      <c r="D17" s="131" t="s">
        <v>905</v>
      </c>
      <c r="E17" s="129"/>
      <c r="F17" s="132" t="s">
        <v>906</v>
      </c>
      <c r="G17" s="421"/>
      <c r="H17" s="129"/>
      <c r="I17" s="132"/>
      <c r="J17" s="130"/>
      <c r="K17" s="129"/>
      <c r="L17" s="132" t="s">
        <v>906</v>
      </c>
      <c r="M17" s="130"/>
      <c r="N17" s="129"/>
      <c r="O17" s="132"/>
      <c r="P17" s="133"/>
    </row>
    <row r="18" spans="1:16" ht="18" customHeight="1">
      <c r="A18" s="119" t="s">
        <v>907</v>
      </c>
      <c r="B18" s="1163" t="s">
        <v>719</v>
      </c>
      <c r="C18" s="1164"/>
      <c r="D18" s="1165"/>
      <c r="E18" s="1166" t="s">
        <v>660</v>
      </c>
      <c r="F18" s="1167"/>
      <c r="G18" s="1167"/>
      <c r="H18" s="1167"/>
      <c r="I18" s="1167"/>
      <c r="J18" s="1168"/>
      <c r="K18" s="1166" t="s">
        <v>660</v>
      </c>
      <c r="L18" s="1167"/>
      <c r="M18" s="1167"/>
      <c r="N18" s="1167"/>
      <c r="O18" s="1167"/>
      <c r="P18" s="1168"/>
    </row>
    <row r="19" spans="1:16" ht="18" customHeight="1">
      <c r="A19" s="119" t="s">
        <v>908</v>
      </c>
      <c r="B19" s="134" t="s">
        <v>909</v>
      </c>
      <c r="C19" s="1142" t="s">
        <v>910</v>
      </c>
      <c r="D19" s="1142"/>
      <c r="E19" s="1147"/>
      <c r="F19" s="1148"/>
      <c r="G19" s="1148"/>
      <c r="H19" s="1148"/>
      <c r="I19" s="1148"/>
      <c r="J19" s="1149"/>
      <c r="K19" s="1147"/>
      <c r="L19" s="1148"/>
      <c r="M19" s="1148"/>
      <c r="N19" s="1148"/>
      <c r="O19" s="1148"/>
      <c r="P19" s="1162"/>
    </row>
    <row r="20" spans="1:16" ht="18" customHeight="1">
      <c r="A20" s="119" t="s">
        <v>911</v>
      </c>
      <c r="B20" s="135"/>
      <c r="C20" s="122" t="s">
        <v>912</v>
      </c>
      <c r="D20" s="122"/>
      <c r="E20" s="1143"/>
      <c r="F20" s="1144"/>
      <c r="G20" s="1144"/>
      <c r="H20" s="1144"/>
      <c r="I20" s="1144"/>
      <c r="J20" s="1170"/>
      <c r="K20" s="1143"/>
      <c r="L20" s="1144"/>
      <c r="M20" s="1144"/>
      <c r="N20" s="1144"/>
      <c r="O20" s="1144"/>
      <c r="P20" s="1145"/>
    </row>
    <row r="21" spans="1:16" ht="18" customHeight="1">
      <c r="A21" s="119" t="s">
        <v>913</v>
      </c>
      <c r="B21" s="136" t="s">
        <v>914</v>
      </c>
      <c r="C21" s="1141" t="s">
        <v>915</v>
      </c>
      <c r="D21" s="1141"/>
      <c r="E21" s="1143" t="s">
        <v>1173</v>
      </c>
      <c r="F21" s="1144"/>
      <c r="G21" s="1144"/>
      <c r="H21" s="1144"/>
      <c r="I21" s="1144"/>
      <c r="J21" s="1170"/>
      <c r="K21" s="1143" t="s">
        <v>1173</v>
      </c>
      <c r="L21" s="1144"/>
      <c r="M21" s="1144"/>
      <c r="N21" s="1144"/>
      <c r="O21" s="1144"/>
      <c r="P21" s="1145"/>
    </row>
    <row r="22" spans="1:16" ht="18" customHeight="1">
      <c r="A22" s="119" t="s">
        <v>916</v>
      </c>
      <c r="B22" s="1140" t="s">
        <v>886</v>
      </c>
      <c r="C22" s="1140"/>
      <c r="D22" s="1140"/>
      <c r="E22" s="1140" t="s">
        <v>887</v>
      </c>
      <c r="F22" s="1140"/>
      <c r="G22" s="1140"/>
      <c r="H22" s="1140" t="s">
        <v>888</v>
      </c>
      <c r="I22" s="1140"/>
      <c r="J22" s="1140"/>
      <c r="K22" s="1140" t="s">
        <v>887</v>
      </c>
      <c r="L22" s="1140"/>
      <c r="M22" s="1140"/>
      <c r="N22" s="1140" t="s">
        <v>888</v>
      </c>
      <c r="O22" s="1140"/>
      <c r="P22" s="1146"/>
    </row>
    <row r="23" spans="1:16" ht="18" customHeight="1">
      <c r="A23" s="119" t="s">
        <v>917</v>
      </c>
      <c r="B23" s="120" t="s">
        <v>710</v>
      </c>
      <c r="C23" s="121"/>
      <c r="D23" s="122" t="s">
        <v>889</v>
      </c>
      <c r="E23" s="740"/>
      <c r="F23" s="1169"/>
      <c r="G23" s="741"/>
      <c r="H23" s="120">
        <v>40</v>
      </c>
      <c r="I23" s="2" t="s">
        <v>349</v>
      </c>
      <c r="J23" s="121" t="s">
        <v>894</v>
      </c>
      <c r="K23" s="120"/>
      <c r="L23" s="2"/>
      <c r="M23" s="121"/>
      <c r="N23" s="120"/>
      <c r="O23" s="2"/>
      <c r="P23" s="124" t="s">
        <v>894</v>
      </c>
    </row>
    <row r="24" spans="1:16" ht="18" customHeight="1">
      <c r="A24" s="119" t="s">
        <v>140</v>
      </c>
      <c r="B24" s="120" t="s">
        <v>711</v>
      </c>
      <c r="C24" s="121"/>
      <c r="D24" s="122" t="s">
        <v>891</v>
      </c>
      <c r="E24" s="740"/>
      <c r="F24" s="1169"/>
      <c r="G24" s="741"/>
      <c r="H24" s="259">
        <v>56</v>
      </c>
      <c r="I24" s="2"/>
      <c r="J24" s="707" t="s">
        <v>894</v>
      </c>
      <c r="K24" s="120"/>
      <c r="L24" s="2"/>
      <c r="M24" s="121"/>
      <c r="N24" s="120"/>
      <c r="O24" s="2"/>
      <c r="P24" s="124" t="s">
        <v>894</v>
      </c>
    </row>
    <row r="25" spans="1:16" ht="18" customHeight="1">
      <c r="A25" s="119" t="s">
        <v>918</v>
      </c>
      <c r="B25" s="120" t="s">
        <v>919</v>
      </c>
      <c r="C25" s="121"/>
      <c r="D25" s="122" t="s">
        <v>893</v>
      </c>
      <c r="E25" s="740"/>
      <c r="F25" s="1169"/>
      <c r="G25" s="741"/>
      <c r="H25" s="120" t="s">
        <v>661</v>
      </c>
      <c r="I25" s="2" t="s">
        <v>661</v>
      </c>
      <c r="J25" s="121" t="s">
        <v>894</v>
      </c>
      <c r="K25" s="120"/>
      <c r="L25" s="2"/>
      <c r="M25" s="121"/>
      <c r="N25" s="120"/>
      <c r="O25" s="2"/>
      <c r="P25" s="124" t="s">
        <v>894</v>
      </c>
    </row>
    <row r="26" spans="1:16" ht="18" customHeight="1">
      <c r="A26" s="119" t="s">
        <v>137</v>
      </c>
      <c r="B26" s="120" t="s">
        <v>712</v>
      </c>
      <c r="C26" s="121"/>
      <c r="D26" s="122" t="s">
        <v>893</v>
      </c>
      <c r="E26" s="740"/>
      <c r="F26" s="1169"/>
      <c r="G26" s="741"/>
      <c r="H26" s="120">
        <v>30</v>
      </c>
      <c r="I26" s="2" t="s">
        <v>661</v>
      </c>
      <c r="J26" s="121" t="s">
        <v>894</v>
      </c>
      <c r="K26" s="120"/>
      <c r="L26" s="2"/>
      <c r="M26" s="121"/>
      <c r="N26" s="120"/>
      <c r="O26" s="2"/>
      <c r="P26" s="124" t="s">
        <v>894</v>
      </c>
    </row>
    <row r="27" spans="1:16" ht="18" customHeight="1">
      <c r="A27" s="119" t="s">
        <v>139</v>
      </c>
      <c r="B27" s="120" t="s">
        <v>713</v>
      </c>
      <c r="C27" s="121"/>
      <c r="D27" s="122" t="s">
        <v>891</v>
      </c>
      <c r="E27" s="740"/>
      <c r="F27" s="1169"/>
      <c r="G27" s="741"/>
      <c r="H27" s="120">
        <v>280</v>
      </c>
      <c r="I27" s="2"/>
      <c r="J27" s="121" t="s">
        <v>894</v>
      </c>
      <c r="K27" s="120"/>
      <c r="L27" s="2"/>
      <c r="M27" s="121"/>
      <c r="N27" s="120"/>
      <c r="O27" s="2"/>
      <c r="P27" s="124" t="s">
        <v>894</v>
      </c>
    </row>
    <row r="28" spans="1:16" ht="18" customHeight="1">
      <c r="A28" s="119" t="s">
        <v>141</v>
      </c>
      <c r="B28" s="120" t="s">
        <v>715</v>
      </c>
      <c r="C28" s="121"/>
      <c r="D28" s="122" t="s">
        <v>897</v>
      </c>
      <c r="E28" s="740"/>
      <c r="F28" s="1169"/>
      <c r="G28" s="741"/>
      <c r="H28" s="120">
        <v>65</v>
      </c>
      <c r="I28" s="2"/>
      <c r="J28" s="121" t="s">
        <v>894</v>
      </c>
      <c r="K28" s="120"/>
      <c r="L28" s="2"/>
      <c r="M28" s="121"/>
      <c r="N28" s="120"/>
      <c r="O28" s="2"/>
      <c r="P28" s="124" t="s">
        <v>894</v>
      </c>
    </row>
    <row r="29" spans="1:16" ht="18" customHeight="1">
      <c r="A29" s="125" t="s">
        <v>142</v>
      </c>
      <c r="B29" s="120" t="s">
        <v>143</v>
      </c>
      <c r="C29" s="121"/>
      <c r="D29" s="122" t="s">
        <v>144</v>
      </c>
      <c r="E29" s="740"/>
      <c r="F29" s="1169"/>
      <c r="G29" s="741"/>
      <c r="H29" s="259">
        <v>8</v>
      </c>
      <c r="I29" s="2"/>
      <c r="J29" s="121" t="s">
        <v>894</v>
      </c>
      <c r="K29" s="120"/>
      <c r="L29" s="2"/>
      <c r="M29" s="121"/>
      <c r="N29" s="120"/>
      <c r="O29" s="2"/>
      <c r="P29" s="124" t="s">
        <v>894</v>
      </c>
    </row>
    <row r="30" spans="1:16" ht="18" customHeight="1">
      <c r="A30" s="119" t="s">
        <v>920</v>
      </c>
      <c r="B30" s="120" t="s">
        <v>921</v>
      </c>
      <c r="C30" s="121"/>
      <c r="D30" s="122" t="s">
        <v>922</v>
      </c>
      <c r="E30" s="740"/>
      <c r="F30" s="1169"/>
      <c r="G30" s="741"/>
      <c r="H30" s="259">
        <v>4</v>
      </c>
      <c r="I30" s="2"/>
      <c r="J30" s="121" t="s">
        <v>894</v>
      </c>
      <c r="K30" s="120"/>
      <c r="L30" s="2"/>
      <c r="M30" s="121"/>
      <c r="N30" s="120"/>
      <c r="O30" s="2"/>
      <c r="P30" s="124" t="s">
        <v>894</v>
      </c>
    </row>
    <row r="31" spans="1:16" ht="18" customHeight="1">
      <c r="A31" s="119" t="s">
        <v>145</v>
      </c>
      <c r="B31" s="120" t="s">
        <v>654</v>
      </c>
      <c r="C31" s="121"/>
      <c r="D31" s="122" t="s">
        <v>902</v>
      </c>
      <c r="E31" s="740"/>
      <c r="F31" s="1169"/>
      <c r="G31" s="741"/>
      <c r="H31" s="127"/>
      <c r="I31" s="2"/>
      <c r="J31" s="121"/>
      <c r="K31" s="120"/>
      <c r="L31" s="2"/>
      <c r="M31" s="121"/>
      <c r="N31" s="127"/>
      <c r="O31" s="2"/>
      <c r="P31" s="124"/>
    </row>
    <row r="32" spans="1:16" ht="18" customHeight="1">
      <c r="A32" s="119" t="s">
        <v>1087</v>
      </c>
      <c r="B32" s="120" t="s">
        <v>717</v>
      </c>
      <c r="C32" s="121"/>
      <c r="D32" s="122" t="s">
        <v>903</v>
      </c>
      <c r="E32" s="120"/>
      <c r="F32" s="2" t="s">
        <v>904</v>
      </c>
      <c r="G32" s="123"/>
      <c r="H32" s="120"/>
      <c r="I32" s="2"/>
      <c r="J32" s="121"/>
      <c r="K32" s="120"/>
      <c r="L32" s="2" t="s">
        <v>904</v>
      </c>
      <c r="M32" s="121"/>
      <c r="N32" s="120"/>
      <c r="O32" s="2"/>
      <c r="P32" s="124"/>
    </row>
    <row r="33" spans="1:16" ht="18" customHeight="1" thickBot="1">
      <c r="A33" s="128" t="s">
        <v>1088</v>
      </c>
      <c r="B33" s="129" t="s">
        <v>718</v>
      </c>
      <c r="C33" s="130"/>
      <c r="D33" s="131" t="s">
        <v>905</v>
      </c>
      <c r="E33" s="129"/>
      <c r="F33" s="132" t="s">
        <v>906</v>
      </c>
      <c r="G33" s="421"/>
      <c r="H33" s="129"/>
      <c r="I33" s="132"/>
      <c r="J33" s="130"/>
      <c r="K33" s="129"/>
      <c r="L33" s="132" t="s">
        <v>906</v>
      </c>
      <c r="M33" s="130"/>
      <c r="N33" s="129"/>
      <c r="O33" s="132"/>
      <c r="P33" s="133"/>
    </row>
    <row r="34" spans="1:16" ht="18" customHeight="1">
      <c r="A34" s="137" t="s">
        <v>1089</v>
      </c>
      <c r="B34" s="1156" t="s">
        <v>709</v>
      </c>
      <c r="C34" s="1156"/>
      <c r="D34" s="1156"/>
      <c r="E34" s="1157" t="s">
        <v>146</v>
      </c>
      <c r="F34" s="1158"/>
      <c r="G34" s="1158"/>
      <c r="H34" s="1158"/>
      <c r="I34" s="1158"/>
      <c r="J34" s="1159"/>
      <c r="K34" s="1160"/>
      <c r="L34" s="1160"/>
      <c r="M34" s="1160"/>
      <c r="N34" s="1160"/>
      <c r="O34" s="1160"/>
      <c r="P34" s="1161"/>
    </row>
    <row r="35" spans="1:16" ht="18" customHeight="1">
      <c r="A35" s="119" t="s">
        <v>147</v>
      </c>
      <c r="B35" s="1140" t="s">
        <v>886</v>
      </c>
      <c r="C35" s="1140"/>
      <c r="D35" s="1140"/>
      <c r="E35" s="1140" t="s">
        <v>887</v>
      </c>
      <c r="F35" s="1140"/>
      <c r="G35" s="1140"/>
      <c r="H35" s="1140" t="s">
        <v>888</v>
      </c>
      <c r="I35" s="1140"/>
      <c r="J35" s="1140"/>
      <c r="K35" s="1140" t="s">
        <v>887</v>
      </c>
      <c r="L35" s="1140"/>
      <c r="M35" s="1140"/>
      <c r="N35" s="1140" t="s">
        <v>888</v>
      </c>
      <c r="O35" s="1140"/>
      <c r="P35" s="1146"/>
    </row>
    <row r="36" spans="1:16" ht="18" customHeight="1">
      <c r="A36" s="119" t="s">
        <v>148</v>
      </c>
      <c r="B36" s="120" t="s">
        <v>923</v>
      </c>
      <c r="C36" s="121"/>
      <c r="D36" s="122" t="s">
        <v>149</v>
      </c>
      <c r="E36" s="120"/>
      <c r="F36" s="2"/>
      <c r="G36" s="121"/>
      <c r="H36" s="574">
        <v>1000</v>
      </c>
      <c r="I36" s="2" t="s">
        <v>150</v>
      </c>
      <c r="J36" s="563">
        <v>200</v>
      </c>
      <c r="K36" s="120"/>
      <c r="L36" s="2"/>
      <c r="M36" s="121"/>
      <c r="N36" s="120"/>
      <c r="O36" s="2"/>
      <c r="P36" s="124"/>
    </row>
    <row r="37" spans="1:16" ht="18" customHeight="1">
      <c r="A37" s="119" t="s">
        <v>151</v>
      </c>
      <c r="B37" s="120" t="s">
        <v>924</v>
      </c>
      <c r="C37" s="121"/>
      <c r="D37" s="122" t="s">
        <v>152</v>
      </c>
      <c r="E37" s="120"/>
      <c r="F37" s="2"/>
      <c r="G37" s="121"/>
      <c r="H37" s="120">
        <v>200</v>
      </c>
      <c r="I37" s="2" t="s">
        <v>153</v>
      </c>
      <c r="J37" s="121" t="s">
        <v>419</v>
      </c>
      <c r="K37" s="120"/>
      <c r="L37" s="2"/>
      <c r="M37" s="121"/>
      <c r="N37" s="120"/>
      <c r="O37" s="2"/>
      <c r="P37" s="124"/>
    </row>
    <row r="38" spans="1:16" ht="18" customHeight="1">
      <c r="A38" s="125" t="s">
        <v>925</v>
      </c>
      <c r="B38" s="120" t="s">
        <v>714</v>
      </c>
      <c r="C38" s="121"/>
      <c r="D38" s="122" t="s">
        <v>897</v>
      </c>
      <c r="E38" s="120"/>
      <c r="F38" s="2"/>
      <c r="G38" s="121"/>
      <c r="H38" s="120">
        <v>0.6</v>
      </c>
      <c r="I38" s="2"/>
      <c r="J38" s="121" t="s">
        <v>898</v>
      </c>
      <c r="K38" s="120"/>
      <c r="L38" s="2"/>
      <c r="M38" s="121"/>
      <c r="N38" s="120"/>
      <c r="O38" s="2"/>
      <c r="P38" s="124"/>
    </row>
    <row r="39" spans="1:16" ht="18" customHeight="1">
      <c r="A39" s="119" t="s">
        <v>420</v>
      </c>
      <c r="B39" s="120" t="s">
        <v>710</v>
      </c>
      <c r="C39" s="121"/>
      <c r="D39" s="122" t="s">
        <v>889</v>
      </c>
      <c r="E39" s="120"/>
      <c r="F39" s="2"/>
      <c r="G39" s="121"/>
      <c r="H39" s="120">
        <v>40</v>
      </c>
      <c r="I39" s="2"/>
      <c r="J39" s="121" t="s">
        <v>894</v>
      </c>
      <c r="K39" s="120"/>
      <c r="L39" s="2"/>
      <c r="M39" s="121"/>
      <c r="N39" s="120"/>
      <c r="O39" s="2"/>
      <c r="P39" s="124"/>
    </row>
    <row r="40" spans="1:16" ht="18" customHeight="1">
      <c r="A40" s="119" t="s">
        <v>136</v>
      </c>
      <c r="B40" s="120" t="s">
        <v>895</v>
      </c>
      <c r="C40" s="121"/>
      <c r="D40" s="122" t="s">
        <v>896</v>
      </c>
      <c r="E40" s="120"/>
      <c r="F40" s="2"/>
      <c r="G40" s="121"/>
      <c r="H40" s="126">
        <v>99</v>
      </c>
      <c r="I40" s="2"/>
      <c r="J40" s="121" t="s">
        <v>894</v>
      </c>
      <c r="K40" s="120"/>
      <c r="L40" s="2"/>
      <c r="M40" s="121"/>
      <c r="N40" s="126"/>
      <c r="O40" s="2"/>
      <c r="P40" s="124"/>
    </row>
    <row r="41" spans="1:16" ht="18" customHeight="1">
      <c r="A41" s="119" t="s">
        <v>137</v>
      </c>
      <c r="B41" s="120" t="s">
        <v>713</v>
      </c>
      <c r="C41" s="121"/>
      <c r="D41" s="122" t="s">
        <v>891</v>
      </c>
      <c r="E41" s="120"/>
      <c r="F41" s="2"/>
      <c r="G41" s="121"/>
      <c r="H41" s="120">
        <v>260</v>
      </c>
      <c r="I41" s="2"/>
      <c r="J41" s="121" t="s">
        <v>894</v>
      </c>
      <c r="K41" s="120"/>
      <c r="L41" s="2"/>
      <c r="M41" s="121"/>
      <c r="N41" s="120"/>
      <c r="O41" s="2"/>
      <c r="P41" s="124"/>
    </row>
    <row r="42" spans="1:16" ht="18" customHeight="1">
      <c r="A42" s="119" t="s">
        <v>154</v>
      </c>
      <c r="B42" s="120" t="s">
        <v>654</v>
      </c>
      <c r="C42" s="121"/>
      <c r="D42" s="122" t="s">
        <v>902</v>
      </c>
      <c r="E42" s="120"/>
      <c r="F42" s="2"/>
      <c r="G42" s="121"/>
      <c r="H42" s="127">
        <v>1</v>
      </c>
      <c r="I42" s="2"/>
      <c r="J42" s="121" t="s">
        <v>894</v>
      </c>
      <c r="K42" s="120"/>
      <c r="L42" s="2"/>
      <c r="M42" s="121"/>
      <c r="N42" s="127"/>
      <c r="O42" s="2"/>
      <c r="P42" s="124"/>
    </row>
    <row r="43" spans="1:16" ht="18" customHeight="1">
      <c r="A43" s="119" t="s">
        <v>138</v>
      </c>
      <c r="B43" s="120" t="s">
        <v>926</v>
      </c>
      <c r="C43" s="121"/>
      <c r="D43" s="122"/>
      <c r="E43" s="120"/>
      <c r="F43" s="2"/>
      <c r="G43" s="121"/>
      <c r="H43" s="126">
        <v>5</v>
      </c>
      <c r="I43" s="2"/>
      <c r="J43" s="121" t="s">
        <v>898</v>
      </c>
      <c r="K43" s="120"/>
      <c r="L43" s="2"/>
      <c r="M43" s="121"/>
      <c r="N43" s="120"/>
      <c r="O43" s="2"/>
      <c r="P43" s="124"/>
    </row>
    <row r="44" spans="1:16" ht="18" customHeight="1">
      <c r="A44" s="119" t="s">
        <v>901</v>
      </c>
      <c r="B44" s="120" t="s">
        <v>717</v>
      </c>
      <c r="C44" s="121"/>
      <c r="D44" s="122" t="s">
        <v>903</v>
      </c>
      <c r="E44" s="120"/>
      <c r="F44" s="2" t="s">
        <v>904</v>
      </c>
      <c r="G44" s="121"/>
      <c r="H44" s="120"/>
      <c r="I44" s="2"/>
      <c r="J44" s="121"/>
      <c r="K44" s="120"/>
      <c r="L44" s="2"/>
      <c r="M44" s="121"/>
      <c r="N44" s="120"/>
      <c r="O44" s="2"/>
      <c r="P44" s="124"/>
    </row>
    <row r="45" spans="1:16" ht="18" customHeight="1" thickBot="1">
      <c r="A45" s="128" t="s">
        <v>927</v>
      </c>
      <c r="B45" s="129" t="s">
        <v>718</v>
      </c>
      <c r="C45" s="130"/>
      <c r="D45" s="131" t="s">
        <v>905</v>
      </c>
      <c r="E45" s="129"/>
      <c r="F45" s="132" t="s">
        <v>906</v>
      </c>
      <c r="G45" s="130"/>
      <c r="H45" s="129"/>
      <c r="I45" s="132"/>
      <c r="J45" s="130"/>
      <c r="K45" s="129"/>
      <c r="L45" s="132"/>
      <c r="M45" s="130"/>
      <c r="N45" s="129"/>
      <c r="O45" s="132"/>
      <c r="P45" s="133"/>
    </row>
    <row r="46" spans="1:16" ht="30" customHeight="1" thickBot="1">
      <c r="A46" s="1131" t="s">
        <v>857</v>
      </c>
      <c r="B46" s="1126"/>
      <c r="C46" s="1153" t="str">
        <f>'基本事項記入ｼｰﾄ'!C31</f>
        <v>○○　○○　  印</v>
      </c>
      <c r="D46" s="1153"/>
      <c r="E46" s="1153"/>
      <c r="F46" s="1153"/>
      <c r="G46" s="1153"/>
      <c r="H46" s="1151" t="s">
        <v>858</v>
      </c>
      <c r="I46" s="1151"/>
      <c r="J46" s="1152"/>
      <c r="K46" s="1154" t="str">
        <f>'基本事項記入ｼｰﾄ'!C32</f>
        <v>○○　○○○　　　印</v>
      </c>
      <c r="L46" s="1154"/>
      <c r="M46" s="1154"/>
      <c r="N46" s="1154"/>
      <c r="O46" s="1154"/>
      <c r="P46" s="1155"/>
    </row>
    <row r="47" spans="2:16" ht="34.5" customHeight="1">
      <c r="B47" s="1150" t="s">
        <v>928</v>
      </c>
      <c r="C47" s="1150"/>
      <c r="D47" s="1150"/>
      <c r="E47" s="1150"/>
      <c r="F47" s="1150"/>
      <c r="G47" s="1150"/>
      <c r="H47" s="1150"/>
      <c r="I47" s="1150"/>
      <c r="J47" s="1150"/>
      <c r="K47" s="1150"/>
      <c r="L47" s="1150"/>
      <c r="M47" s="1150"/>
      <c r="N47" s="1150"/>
      <c r="O47" s="1150"/>
      <c r="P47" s="1150"/>
    </row>
    <row r="48" ht="18" customHeight="1"/>
  </sheetData>
  <sheetProtection/>
  <mergeCells count="58">
    <mergeCell ref="E20:J20"/>
    <mergeCell ref="E28:G28"/>
    <mergeCell ref="E29:G29"/>
    <mergeCell ref="E30:G30"/>
    <mergeCell ref="E31:G31"/>
    <mergeCell ref="E23:G23"/>
    <mergeCell ref="E24:G24"/>
    <mergeCell ref="E26:G26"/>
    <mergeCell ref="E27:G27"/>
    <mergeCell ref="E25:G25"/>
    <mergeCell ref="H6:J6"/>
    <mergeCell ref="D3:J3"/>
    <mergeCell ref="K5:P5"/>
    <mergeCell ref="K6:M6"/>
    <mergeCell ref="C4:D4"/>
    <mergeCell ref="E9:G9"/>
    <mergeCell ref="E7:G7"/>
    <mergeCell ref="E8:G8"/>
    <mergeCell ref="E12:G12"/>
    <mergeCell ref="E13:G13"/>
    <mergeCell ref="E14:G14"/>
    <mergeCell ref="K18:P18"/>
    <mergeCell ref="E21:J21"/>
    <mergeCell ref="C2:M2"/>
    <mergeCell ref="B5:D5"/>
    <mergeCell ref="B6:D6"/>
    <mergeCell ref="E5:J5"/>
    <mergeCell ref="E6:G6"/>
    <mergeCell ref="A4:B4"/>
    <mergeCell ref="B34:D34"/>
    <mergeCell ref="E34:J34"/>
    <mergeCell ref="K34:P34"/>
    <mergeCell ref="K19:P19"/>
    <mergeCell ref="N6:P6"/>
    <mergeCell ref="B18:D18"/>
    <mergeCell ref="E18:J18"/>
    <mergeCell ref="E10:G10"/>
    <mergeCell ref="E11:G11"/>
    <mergeCell ref="B35:D35"/>
    <mergeCell ref="E35:G35"/>
    <mergeCell ref="H35:J35"/>
    <mergeCell ref="K35:M35"/>
    <mergeCell ref="N35:P35"/>
    <mergeCell ref="B47:P47"/>
    <mergeCell ref="H46:J46"/>
    <mergeCell ref="A46:B46"/>
    <mergeCell ref="C46:G46"/>
    <mergeCell ref="K46:P46"/>
    <mergeCell ref="H22:J22"/>
    <mergeCell ref="K22:M22"/>
    <mergeCell ref="C21:D21"/>
    <mergeCell ref="C19:D19"/>
    <mergeCell ref="K20:P20"/>
    <mergeCell ref="K21:P21"/>
    <mergeCell ref="N22:P22"/>
    <mergeCell ref="B22:D22"/>
    <mergeCell ref="E22:G22"/>
    <mergeCell ref="E19:J19"/>
  </mergeCells>
  <printOptions/>
  <pageMargins left="0.7874015748031497" right="0.7874015748031497" top="0.984251968503937" bottom="0.984251968503937" header="0.5118110236220472" footer="0"/>
  <pageSetup horizontalDpi="600" verticalDpi="600" orientation="portrait" paperSize="9" scale="81" r:id="rId1"/>
  <headerFooter alignWithMargins="0">
    <oddFooter>&amp;C－９－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秋田県</cp:lastModifiedBy>
  <cp:lastPrinted>2013-03-27T01:33:58Z</cp:lastPrinted>
  <dcterms:created xsi:type="dcterms:W3CDTF">2005-01-26T00:07:56Z</dcterms:created>
  <dcterms:modified xsi:type="dcterms:W3CDTF">2013-03-27T01:34:24Z</dcterms:modified>
  <cp:category/>
  <cp:version/>
  <cp:contentType/>
  <cp:contentStatus/>
</cp:coreProperties>
</file>